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istrovic\Desktop\Fin plan 2023(2)\"/>
    </mc:Choice>
  </mc:AlternateContent>
  <xr:revisionPtr revIDLastSave="0" documentId="13_ncr:1_{DFA59690-DF76-4D3D-987B-3B6897E957FE}" xr6:coauthVersionLast="36" xr6:coauthVersionMax="36" xr10:uidLastSave="{00000000-0000-0000-0000-000000000000}"/>
  <bookViews>
    <workbookView xWindow="0" yWindow="0" windowWidth="21570" windowHeight="7980" activeTab="4" xr2:uid="{00000000-000D-0000-FFFF-FFFF00000000}"/>
  </bookViews>
  <sheets>
    <sheet name="Početna stranica" sheetId="5" r:id="rId1"/>
    <sheet name="SAŽETAK U EUR" sheetId="8" r:id="rId2"/>
    <sheet name="OPĆI DIO U EUR" sheetId="9" r:id="rId3"/>
    <sheet name="PRIHODI -IZVOR FINANCIRANJA" sheetId="6" r:id="rId4"/>
    <sheet name="Posebni dio u EUR" sheetId="10" r:id="rId5"/>
  </sheets>
  <definedNames>
    <definedName name="_xlnm.Print_Area" localSheetId="0">'Početna stranica'!$A$1:$F$46</definedName>
    <definedName name="_xlnm.Print_Area" localSheetId="4">'Posebni dio u EUR'!$A$1:$F$151</definedName>
  </definedNames>
  <calcPr calcId="179021"/>
</workbook>
</file>

<file path=xl/calcChain.xml><?xml version="1.0" encoding="utf-8"?>
<calcChain xmlns="http://schemas.openxmlformats.org/spreadsheetml/2006/main">
  <c r="D109" i="10" l="1"/>
  <c r="F116" i="10" l="1"/>
  <c r="E116" i="10"/>
  <c r="D17" i="9"/>
  <c r="F130" i="10" l="1"/>
  <c r="F129" i="10" s="1"/>
  <c r="E130" i="10"/>
  <c r="E129" i="10" s="1"/>
  <c r="D130" i="10"/>
  <c r="D129" i="10" s="1"/>
  <c r="B130" i="10"/>
  <c r="B129" i="10" s="1"/>
  <c r="D123" i="10"/>
  <c r="D122" i="10" s="1"/>
  <c r="F123" i="10"/>
  <c r="F122" i="10" s="1"/>
  <c r="E123" i="10"/>
  <c r="E122" i="10" s="1"/>
  <c r="B123" i="10"/>
  <c r="B122" i="10" s="1"/>
  <c r="E24" i="9"/>
  <c r="F103" i="10"/>
  <c r="E103" i="10"/>
  <c r="F93" i="10"/>
  <c r="E93" i="10"/>
  <c r="D67" i="10"/>
  <c r="D38" i="10"/>
  <c r="C58" i="10" l="1"/>
  <c r="C116" i="10"/>
  <c r="C115" i="10" s="1"/>
  <c r="C81" i="10"/>
  <c r="C103" i="10"/>
  <c r="C98" i="10"/>
  <c r="C93" i="10"/>
  <c r="C84" i="10"/>
  <c r="C53" i="10"/>
  <c r="C48" i="10"/>
  <c r="C38" i="10"/>
  <c r="C29" i="10"/>
  <c r="C17" i="10"/>
  <c r="C12" i="10"/>
  <c r="B116" i="10"/>
  <c r="B115" i="10" s="1"/>
  <c r="B103" i="10"/>
  <c r="B98" i="10"/>
  <c r="B93" i="10"/>
  <c r="B58" i="10"/>
  <c r="B53" i="10"/>
  <c r="B48" i="10"/>
  <c r="B43" i="10"/>
  <c r="B38" i="10"/>
  <c r="B17" i="10"/>
  <c r="B12" i="10"/>
  <c r="F115" i="10"/>
  <c r="E115" i="10"/>
  <c r="D116" i="10"/>
  <c r="D115" i="10" s="1"/>
  <c r="F109" i="10"/>
  <c r="F108" i="10" s="1"/>
  <c r="E109" i="10"/>
  <c r="E108" i="10" s="1"/>
  <c r="D108" i="10"/>
  <c r="B109" i="10"/>
  <c r="B108" i="10" s="1"/>
  <c r="D103" i="10"/>
  <c r="F98" i="10"/>
  <c r="F92" i="10" s="1"/>
  <c r="E98" i="10"/>
  <c r="E92" i="10" s="1"/>
  <c r="D98" i="10"/>
  <c r="D93" i="10"/>
  <c r="F84" i="10"/>
  <c r="E84" i="10"/>
  <c r="D84" i="10"/>
  <c r="F81" i="10"/>
  <c r="E81" i="10"/>
  <c r="D81" i="10"/>
  <c r="B81" i="10"/>
  <c r="F74" i="10"/>
  <c r="E74" i="10"/>
  <c r="D74" i="10"/>
  <c r="F67" i="10"/>
  <c r="E67" i="10"/>
  <c r="F58" i="10"/>
  <c r="E58" i="10"/>
  <c r="D58" i="10"/>
  <c r="F53" i="10"/>
  <c r="E53" i="10"/>
  <c r="D53" i="10"/>
  <c r="F48" i="10"/>
  <c r="E48" i="10"/>
  <c r="D48" i="10"/>
  <c r="F43" i="10"/>
  <c r="E43" i="10"/>
  <c r="D43" i="10"/>
  <c r="F38" i="10"/>
  <c r="E38" i="10"/>
  <c r="F29" i="10"/>
  <c r="E29" i="10"/>
  <c r="D29" i="10"/>
  <c r="F22" i="10"/>
  <c r="E22" i="10"/>
  <c r="D22" i="10"/>
  <c r="F17" i="10"/>
  <c r="E17" i="10"/>
  <c r="D17" i="10"/>
  <c r="F12" i="10"/>
  <c r="E12" i="10"/>
  <c r="D12" i="10"/>
  <c r="E15" i="6"/>
  <c r="H7" i="6"/>
  <c r="C67" i="10" l="1"/>
  <c r="B67" i="10"/>
  <c r="C109" i="10"/>
  <c r="C108" i="10" s="1"/>
  <c r="B84" i="10"/>
  <c r="C43" i="10"/>
  <c r="B29" i="10"/>
  <c r="B74" i="10"/>
  <c r="D66" i="10"/>
  <c r="E66" i="10"/>
  <c r="F66" i="10"/>
  <c r="D92" i="10"/>
  <c r="F11" i="10"/>
  <c r="E11" i="10"/>
  <c r="D11" i="10"/>
  <c r="C92" i="10"/>
  <c r="C74" i="10"/>
  <c r="C22" i="10"/>
  <c r="B92" i="10"/>
  <c r="B22" i="10"/>
  <c r="C11" i="10" l="1"/>
  <c r="E9" i="10"/>
  <c r="E8" i="10" s="1"/>
  <c r="E7" i="10" s="1"/>
  <c r="E6" i="10" s="1"/>
  <c r="F9" i="10"/>
  <c r="F8" i="10" s="1"/>
  <c r="F7" i="10" s="1"/>
  <c r="F6" i="10" s="1"/>
  <c r="D9" i="10"/>
  <c r="D8" i="10" s="1"/>
  <c r="D7" i="10" s="1"/>
  <c r="D6" i="10" s="1"/>
  <c r="B11" i="10"/>
  <c r="C66" i="10"/>
  <c r="B66" i="10"/>
  <c r="C9" i="10" l="1"/>
  <c r="C8" i="10" s="1"/>
  <c r="C7" i="10" s="1"/>
  <c r="C6" i="10" s="1"/>
  <c r="B9" i="10"/>
  <c r="B8" i="10" s="1"/>
  <c r="B7" i="10" s="1"/>
  <c r="B6" i="10" s="1"/>
  <c r="E7" i="6"/>
  <c r="D7" i="6"/>
  <c r="C7" i="6"/>
  <c r="F24" i="9" l="1"/>
  <c r="F17" i="9"/>
  <c r="F7" i="9"/>
  <c r="E17" i="9"/>
  <c r="E28" i="9" s="1"/>
  <c r="D31" i="9"/>
  <c r="D34" i="9" s="1"/>
  <c r="D7" i="9"/>
  <c r="C31" i="9"/>
  <c r="C34" i="9" s="1"/>
  <c r="E12" i="9"/>
  <c r="E7" i="9"/>
  <c r="D12" i="9"/>
  <c r="B36" i="9"/>
  <c r="B38" i="9" s="1"/>
  <c r="B31" i="9"/>
  <c r="B34" i="9" s="1"/>
  <c r="B12" i="9"/>
  <c r="F36" i="9"/>
  <c r="F38" i="9" s="1"/>
  <c r="E36" i="9"/>
  <c r="E38" i="9" s="1"/>
  <c r="D36" i="9"/>
  <c r="D38" i="9" s="1"/>
  <c r="C36" i="9"/>
  <c r="C38" i="9" s="1"/>
  <c r="F31" i="9"/>
  <c r="F34" i="9" s="1"/>
  <c r="E31" i="9"/>
  <c r="E34" i="9" s="1"/>
  <c r="F12" i="9"/>
  <c r="C12" i="9"/>
  <c r="C24" i="9" l="1"/>
  <c r="C7" i="9"/>
  <c r="C15" i="9" s="1"/>
  <c r="B24" i="9"/>
  <c r="B17" i="9"/>
  <c r="E15" i="9"/>
  <c r="D24" i="9"/>
  <c r="C17" i="9"/>
  <c r="F28" i="9"/>
  <c r="F15" i="9"/>
  <c r="D15" i="9"/>
  <c r="B7" i="9"/>
  <c r="B15" i="9" s="1"/>
  <c r="C28" i="9" l="1"/>
  <c r="B28" i="9"/>
  <c r="D28" i="9"/>
  <c r="G30" i="8" l="1"/>
  <c r="F15" i="8"/>
  <c r="E18" i="8"/>
  <c r="F21" i="8"/>
  <c r="E26" i="8"/>
  <c r="E21" i="8"/>
  <c r="E15" i="8"/>
  <c r="F30" i="8"/>
  <c r="E29" i="8"/>
  <c r="F18" i="8"/>
  <c r="C18" i="8" l="1"/>
  <c r="D29" i="8"/>
  <c r="D15" i="8"/>
  <c r="D26" i="8"/>
  <c r="D21" i="8"/>
  <c r="C26" i="8"/>
  <c r="G18" i="8"/>
  <c r="G15" i="8"/>
  <c r="G21" i="8"/>
  <c r="G29" i="8"/>
  <c r="G31" i="8" s="1"/>
  <c r="G37" i="8" s="1"/>
  <c r="E30" i="8"/>
  <c r="D18" i="8"/>
  <c r="D30" i="8"/>
  <c r="C30" i="8"/>
  <c r="G26" i="8"/>
  <c r="E31" i="8" l="1"/>
  <c r="D31" i="8"/>
  <c r="D37" i="8"/>
  <c r="N15" i="6" l="1"/>
  <c r="J7" i="6" l="1"/>
  <c r="J15" i="6" s="1"/>
  <c r="F7" i="6" l="1"/>
  <c r="F15" i="6" s="1"/>
  <c r="K15" i="6"/>
  <c r="G15" i="6"/>
  <c r="K7" i="6"/>
  <c r="G7" i="6"/>
  <c r="B7" i="6" l="1"/>
  <c r="B15" i="6" s="1"/>
  <c r="F26" i="8" l="1"/>
  <c r="F29" i="8"/>
  <c r="F31" i="8" l="1"/>
  <c r="C21" i="8" l="1"/>
  <c r="C15" i="8"/>
  <c r="C29" i="8"/>
  <c r="C31" i="8" s="1"/>
  <c r="C37" i="8" s="1"/>
</calcChain>
</file>

<file path=xl/sharedStrings.xml><?xml version="1.0" encoding="utf-8"?>
<sst xmlns="http://schemas.openxmlformats.org/spreadsheetml/2006/main" count="287" uniqueCount="173">
  <si>
    <t>SVEUKUPNO RASHODI I IZDACI</t>
  </si>
  <si>
    <t>Izvor: 11 OPĆI PRIHODI I PRIMICI</t>
  </si>
  <si>
    <t>32 Materijalni rashodi</t>
  </si>
  <si>
    <t>34 Financijski rashodi</t>
  </si>
  <si>
    <t>31 Rashodi za zaposlene</t>
  </si>
  <si>
    <t>42 Rashodi za nabavu proizvedene dugotrajne imovine</t>
  </si>
  <si>
    <t>45 Rashodi za dodatna ulaganja na nefinancijskoj imovini</t>
  </si>
  <si>
    <t>41 Rashodi za nabavu neproizvedene dugotrajne imovine</t>
  </si>
  <si>
    <t>54 Izdaci za otplatu glavnice primljenih kredita i zajmova</t>
  </si>
  <si>
    <t>A. RAČUN PRIHODA I RASHODA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</si>
  <si>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</si>
  <si>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</si>
  <si>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</si>
  <si>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SVEUKUPNO PRIHODI</t>
  </si>
  <si>
    <t>SVEUKUPNO RASHODI</t>
  </si>
  <si>
    <t>B. RAČUN FINANCIRANJA</t>
  </si>
  <si>
    <t>84 Primici od zaduživanja</t>
  </si>
  <si>
    <t>SVEUKUPNO PRIMICI</t>
  </si>
  <si>
    <t>SVEUKUPNO IZDACI</t>
  </si>
  <si>
    <t>I. OPĆI DIO</t>
  </si>
  <si>
    <t>OPIS</t>
  </si>
  <si>
    <t>RAČUN PRIHODA I RASHODA</t>
  </si>
  <si>
    <t>1.1.</t>
  </si>
  <si>
    <t>PRIHODI POSLOVANJA</t>
  </si>
  <si>
    <t>1.2.</t>
  </si>
  <si>
    <t>PRIHODI OD PRODAJE NEFINANCIJSKE IMOVINE</t>
  </si>
  <si>
    <t>2.1.</t>
  </si>
  <si>
    <t>RASHODI POSLOVANJA</t>
  </si>
  <si>
    <t>2.2.</t>
  </si>
  <si>
    <t>RASHODI ZA NABAVU NEFINANCIJSKE IMOVINE</t>
  </si>
  <si>
    <t>3.</t>
  </si>
  <si>
    <t>RAZLIKA - višak / manjak (1.-2.)</t>
  </si>
  <si>
    <t>B.</t>
  </si>
  <si>
    <t>RAČUN FINANCIRANJA</t>
  </si>
  <si>
    <t>1.</t>
  </si>
  <si>
    <t>PRIMICI OD FINANCIJSKE IMOVINE I ZADUŽIVANJA</t>
  </si>
  <si>
    <t>2.</t>
  </si>
  <si>
    <t>IZDACI ZA FINANCIJSKU IMOVINU I OTPLATE ZAJMOVA</t>
  </si>
  <si>
    <t>NETO FINANCIRANJE (1.-2.)</t>
  </si>
  <si>
    <t>C.</t>
  </si>
  <si>
    <t xml:space="preserve"> PRIHODI I PRIMICI</t>
  </si>
  <si>
    <t xml:space="preserve"> RASHODI I IZDACI</t>
  </si>
  <si>
    <t>RAZLIKA - višak/manjak (1.-2.)</t>
  </si>
  <si>
    <t>D.</t>
  </si>
  <si>
    <t>3 Rashodi poslovanja</t>
  </si>
  <si>
    <t>4 Rashodi za nabavu nefinancijske imovine</t>
  </si>
  <si>
    <t>8 Primici od financijske imovine i zaduživanja</t>
  </si>
  <si>
    <t>5 Izdaci za financijsku imovinu i otplate zajmova</t>
  </si>
  <si>
    <t>Članak 1.</t>
  </si>
  <si>
    <t>Članak 2.</t>
  </si>
  <si>
    <t>Naziv</t>
  </si>
  <si>
    <t>Članak 3.</t>
  </si>
  <si>
    <t>Članak 4.</t>
  </si>
  <si>
    <t>REPUBLIKA HRVATSKA</t>
  </si>
  <si>
    <t>VARAŽDINSKA ŽUPANIJA</t>
  </si>
  <si>
    <t>ŽUPANIJSKA UPRAVA ZA CESTE VARAŽDINSKE ŽUPANIJE</t>
  </si>
  <si>
    <t>RKP:</t>
  </si>
  <si>
    <t>MATIČNI BROJ:</t>
  </si>
  <si>
    <t>OIB:</t>
  </si>
  <si>
    <t>ŠIFRA DJELATNOSTI:</t>
  </si>
  <si>
    <t>01284827</t>
  </si>
  <si>
    <t>74640705361</t>
  </si>
  <si>
    <t>7112</t>
  </si>
  <si>
    <t>FINANCIJSKI PLAN</t>
  </si>
  <si>
    <t>ŽUPANIJSKE UPRAVE ZA CESTE VARAŽDINSKE ŽUPANIJE</t>
  </si>
  <si>
    <t>IBAN:</t>
  </si>
  <si>
    <t>Financijski plan Županijske uprave za ceste Varaždinske županije</t>
  </si>
  <si>
    <t>Za provedbu ovog financijskog plana odgovoran je Ravnatelj.</t>
  </si>
  <si>
    <t>38245  ŽUPANIJSKA UPRAVA ZA CESTE VARAŽDINSKE ŽUPANIJE</t>
  </si>
  <si>
    <t>Članak 5.</t>
  </si>
  <si>
    <t>Županijska uprava za ceste</t>
  </si>
  <si>
    <t>Varaždinske županije</t>
  </si>
  <si>
    <t>UPRAVNO VIJEĆE</t>
  </si>
  <si>
    <t>PREDSJEDNIK</t>
  </si>
  <si>
    <t>II. POSEBNI DIO</t>
  </si>
  <si>
    <t>RAZDJEL: 001 ŽUPANIJSKA UPRAVA ZA CESTE VARAŽDINSKE ŽUPANIJE</t>
  </si>
  <si>
    <t>GLAVA: 00101 ŽUPANIJSKA UPRAVA ZA CESTE VARAŽDINSKE ŽUPANIJE</t>
  </si>
  <si>
    <t>Program: 1000  REDOVNI RASHODI -UPRAVA I ADMINISTRACIJA</t>
  </si>
  <si>
    <t>A100003 Rashodi za materijal i energiju</t>
  </si>
  <si>
    <t>A100004 Rashodi za usluge (bez konta 32321)</t>
  </si>
  <si>
    <t>A100005 Ostali nespomenuti rashodi poslovnja</t>
  </si>
  <si>
    <t>A100006 Financijski rashodi</t>
  </si>
  <si>
    <t>A100007  Pomoći proračunskim korisnicama</t>
  </si>
  <si>
    <t>36 Pomoći dane u inozemstvo i unutar općeg proračuna</t>
  </si>
  <si>
    <t>A100008  Ostali rashodi</t>
  </si>
  <si>
    <t xml:space="preserve">Izvor: 11 OPĆI PRIHODI I PRIMICI </t>
  </si>
  <si>
    <t>38 Ostali rashodi</t>
  </si>
  <si>
    <t>A100009 Oprema, računala, prijevozna sredstva i drugo</t>
  </si>
  <si>
    <t xml:space="preserve"> A100001 Rashodi za zaposlene</t>
  </si>
  <si>
    <t xml:space="preserve"> A100002 Naknade troškova zaposlenika</t>
  </si>
  <si>
    <t>A100103 Obnova kolničkih zastora</t>
  </si>
  <si>
    <t>A100104 Sanacija klizišta</t>
  </si>
  <si>
    <t>K100201 Zemljište</t>
  </si>
  <si>
    <t>K100202 Nematerijalna imovina - projekti</t>
  </si>
  <si>
    <t>Program: 1004 OTPLATA GLAVNICE KREDITA</t>
  </si>
  <si>
    <t>K100401 Otplata glavnice kredita</t>
  </si>
  <si>
    <t>A100102 Izvanredno održavanje cesta</t>
  </si>
  <si>
    <t xml:space="preserve">  </t>
  </si>
  <si>
    <t>Članak 2.1.</t>
  </si>
  <si>
    <t xml:space="preserve">6 Prihodi poslovanja                                                                                                                                           </t>
  </si>
  <si>
    <t>Oznaka rač. Iz računskog plana /IZVOR FINANCIRANJA</t>
  </si>
  <si>
    <t>SVEUKUPNO PRIHODI i PRIMICI PO IZVORIMA</t>
  </si>
  <si>
    <t>HR6223600001101732723</t>
  </si>
  <si>
    <t xml:space="preserve">6 Prihodi poslovanja                                                                                                                                              </t>
  </si>
  <si>
    <t>7 Prihod od prodaje neproizvedene dugotrajne imovine</t>
  </si>
  <si>
    <t>71 Prihodi od prodaje neproizvedene dugotrajne imovine</t>
  </si>
  <si>
    <t>35 Subvencije</t>
  </si>
  <si>
    <t>Program: 1002 GRAĐENJE CESTA, MOSTOVA, REKNOSTRUKCIJE I OPREMA ZA CESTE</t>
  </si>
  <si>
    <t xml:space="preserve">A. RAČUN PRIHODA </t>
  </si>
  <si>
    <t>81 Primljeni povrati glavnica danih zajmova i depozita</t>
  </si>
  <si>
    <t>K100203 Modernizacija županijskih i lokalnih cesta</t>
  </si>
  <si>
    <t>Plan 2022.</t>
  </si>
  <si>
    <t>Projekcija 2024.</t>
  </si>
  <si>
    <t>PLAN 2022.</t>
  </si>
  <si>
    <t>68 Kazne, upravne mjere i ostali prihodi</t>
  </si>
  <si>
    <t>izvor 31 Vlastiti prihodi</t>
  </si>
  <si>
    <t>A100101 Redovito održavanje cesta</t>
  </si>
  <si>
    <t>Program: 1001 REDOVITO I IZVANREDNO ODRŽAVANJE LOKALNIH I ŽUPANIJSKIH CESTA (KONTO 32321)</t>
  </si>
  <si>
    <t>Izvor: 31 VLASTITI PRIHODI</t>
  </si>
  <si>
    <t>za 2023. godinu i projekcije za 2024. i 2025. godinu</t>
  </si>
  <si>
    <t>Plan 2023.</t>
  </si>
  <si>
    <t>Projekcija 2025.</t>
  </si>
  <si>
    <t>Izvršenje 2021.</t>
  </si>
  <si>
    <t>PRIHODI UKUPNO</t>
  </si>
  <si>
    <t xml:space="preserve">1.   </t>
  </si>
  <si>
    <t xml:space="preserve">A.  </t>
  </si>
  <si>
    <t xml:space="preserve">2.   </t>
  </si>
  <si>
    <t>RASHODI UKUPNO</t>
  </si>
  <si>
    <t>FINANCIJSKI PLAN UKUPNO</t>
  </si>
  <si>
    <t xml:space="preserve">VIŠAK / MANJAK IZ PRETHODNE(IH) GODINE </t>
  </si>
  <si>
    <t>VIŠAK/MANJAK + NETO FINANCIRANJE + PRENESENI VIŠAK ILI PRENESENI MANJAK</t>
  </si>
  <si>
    <t>Projekcija za 2024.</t>
  </si>
  <si>
    <t>Projekcija za  2025.</t>
  </si>
  <si>
    <t xml:space="preserve"> Plan za  2023.</t>
  </si>
  <si>
    <t>IZVRŠENJE 2021.</t>
  </si>
  <si>
    <t>PLAN 2023.</t>
  </si>
  <si>
    <t>72 Prihodi od prodaje proizvedene dugotrajne imovine</t>
  </si>
  <si>
    <t xml:space="preserve">Financijski plan Županijske uprave za ceste Varaždinske županije za 2023. godinu i projekcije za 2024. i 2025. godinu sastoji se od: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</si>
  <si>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Financijski plan za 2023. godinu u kunama po izvorima financiranja kako slijedi:</t>
  </si>
  <si>
    <t xml:space="preserve">
Rashodi i izdaci u Posebnom dijelu Financijskog plana Županijske uprave za ceste Varaždinske županije za 2023. godinu i projekciji za 2024. i 2025. godinu iskazani prema proračunskim klasifikacijama, raspoređuju se po programima kako slijedi:
</t>
  </si>
  <si>
    <t>Plan za  2023.</t>
  </si>
  <si>
    <t>41 Rahodi za nabavu neproizvedene dugotrajne imovine</t>
  </si>
  <si>
    <t>Izvor: 52 OSTALE POMOĆI</t>
  </si>
  <si>
    <t>Izvor: 81 NAMJENSKI PRIMICI OD ZADUŽIVANJA</t>
  </si>
  <si>
    <t>Ovaj Financijski plan stupa na snagu davanjem suglasnosti Skupštine Varaždinske županije a primjenjivat će se od 1. siječnja 2023. godine.</t>
  </si>
  <si>
    <t>Izvor: 43 PRIHODI ZA POSEBNE NAMJENE</t>
  </si>
  <si>
    <t>Izvor: 51 EU POMOĆI</t>
  </si>
  <si>
    <t xml:space="preserve">       2. VIŠAK/MANJAK IZ PRETHODNE(IH) GODINE KOJI ĆE SE RASPOREDITI</t>
  </si>
  <si>
    <t>EUR</t>
  </si>
  <si>
    <t>izvor 43 Prihod za posebne namjene</t>
  </si>
  <si>
    <t>izvor 51 Pomoći EU</t>
  </si>
  <si>
    <t>izvor 52 Ostale pomoći</t>
  </si>
  <si>
    <t>Izvor 11 Opći prihodi i primici</t>
  </si>
  <si>
    <t>71 Prihodi od prodaje proizvedene dugotrajne imovine</t>
  </si>
  <si>
    <t>Tihomir Smodek</t>
  </si>
  <si>
    <t>K100501 Dodatna ulganja na postrojenjima i opremi</t>
  </si>
  <si>
    <t>Program: 1006 DIGITALNA I ZELENA TRANZICIJA</t>
  </si>
  <si>
    <t>K100601 Izrada projektne dokumentacije za izgradnju biciklističke infrastrukture</t>
  </si>
  <si>
    <t>Program: 1005 SIGURNIJE, UČINKOVITIJE UPRAVLJANJE CESTAMA ZIMI</t>
  </si>
  <si>
    <t>Napomena: Iznosi u stupcima Izvršenje 2021. i Plan 2022. preračunani su iz kuna u eure prema fiksnom tečaju konverzije i po pravilima za preračunavanje i zaokruživanje</t>
  </si>
  <si>
    <t>Na temelju  odredbi članka 38., 39. i 42. Zakona o proračunu ("Narodne novine" br. 144/21) te članka 16. Statuta Županijske uprave za ceste Varaždinske županije ("Službeni vjesnik Varaždinske županije" br. 2/06), Upravno vijeće Županijske uprave za ceste Varaždinske županije, na 18. sjednici održanoj dana 05.10.2022. godine,  donosi:</t>
  </si>
  <si>
    <t>PRENESENI VIŠAK ILI PRENESENI MANJAK I VIŠEGODIŠNJI PLAN URAVNOTEŽENJA</t>
  </si>
  <si>
    <t>Prihodi i rashodi te primici i izdaci na razini  skupine (drugoj razini ) računskog plana utvrđuju se u Računu prihoda i rashoda i Računu financiranja Financijskog plana za 2023. godinu i računskog plana u  projekcijama za 2024. i 2025. godinu prema ekonomskoj klasifikaciji kako slijedi:</t>
  </si>
  <si>
    <t xml:space="preserve">                                                                            Fiksni tečaj konverzije   1 EUR =</t>
  </si>
  <si>
    <t xml:space="preserve">                                                                               Fiksni tečaj konverzije 1 EUR =</t>
  </si>
  <si>
    <t xml:space="preserve">                                                                                                 Fiksni tečaj konverzije 1 EUR =</t>
  </si>
  <si>
    <t>Varaždin, 05.10.2022.  godine</t>
  </si>
  <si>
    <t>ZA 2023. GODINU I PROJEKCIJE ZA 2024. i 2025. GODINU</t>
  </si>
  <si>
    <t>Program: 1003 SANACIJA CESTOVNIH KLIZIŠTA NA PODRUČJU VARAŽDINSKE ŽUPANIJE</t>
  </si>
  <si>
    <t>K100301 Sanacija cestovnih klizišta na području Varaždinske županije</t>
  </si>
  <si>
    <t>KLASA: 400-01/22-00/1</t>
  </si>
  <si>
    <t>URBROJ: 2186-381-01-22-1</t>
  </si>
  <si>
    <t>Varaždin, listopad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</si>
</sst>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_-* #,##0.00\ [$€-1]_-;\-* #,##0.00\ [$€-1]_-;_-* &quot;-&quot;??\ [$€-1]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/>
    <xf numFmtId="0" fontId="0" fillId="0" borderId="0" xfId="0" applyFont="1" applyFill="1"/>
    <xf numFmtId="0" fontId="0" fillId="0" borderId="0" xfId="0" applyFont="1"/>
    <xf numFmtId="0" fontId="0" fillId="36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4" fillId="37" borderId="0" xfId="0" applyFont="1" applyFill="1" applyBorder="1" applyAlignment="1">
      <alignment horizontal="center" vertical="center" wrapText="1"/>
    </xf>
    <xf numFmtId="0" fontId="25" fillId="37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4" fillId="37" borderId="0" xfId="0" applyFont="1" applyFill="1" applyBorder="1" applyAlignment="1">
      <alignment vertical="center"/>
    </xf>
    <xf numFmtId="0" fontId="24" fillId="37" borderId="11" xfId="0" applyFont="1" applyFill="1" applyBorder="1" applyAlignment="1">
      <alignment vertical="center"/>
    </xf>
    <xf numFmtId="0" fontId="27" fillId="38" borderId="12" xfId="0" applyFont="1" applyFill="1" applyBorder="1" applyAlignment="1">
      <alignment vertical="center"/>
    </xf>
    <xf numFmtId="4" fontId="27" fillId="38" borderId="12" xfId="0" applyNumberFormat="1" applyFont="1" applyFill="1" applyBorder="1" applyAlignment="1">
      <alignment vertical="center"/>
    </xf>
    <xf numFmtId="4" fontId="24" fillId="37" borderId="0" xfId="0" applyNumberFormat="1" applyFont="1" applyFill="1" applyBorder="1" applyAlignment="1">
      <alignment vertical="center"/>
    </xf>
    <xf numFmtId="0" fontId="25" fillId="37" borderId="0" xfId="0" applyFont="1" applyFill="1" applyBorder="1" applyAlignment="1">
      <alignment vertical="center"/>
    </xf>
    <xf numFmtId="4" fontId="25" fillId="37" borderId="0" xfId="0" applyNumberFormat="1" applyFont="1" applyFill="1" applyBorder="1" applyAlignment="1">
      <alignment vertical="center"/>
    </xf>
    <xf numFmtId="0" fontId="25" fillId="37" borderId="11" xfId="0" applyFont="1" applyFill="1" applyBorder="1" applyAlignment="1">
      <alignment vertical="center"/>
    </xf>
    <xf numFmtId="4" fontId="25" fillId="37" borderId="11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36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2" fillId="39" borderId="14" xfId="0" applyFont="1" applyFill="1" applyBorder="1" applyAlignment="1">
      <alignment horizontal="left" vertical="center" wrapText="1"/>
    </xf>
    <xf numFmtId="4" fontId="30" fillId="38" borderId="10" xfId="0" applyNumberFormat="1" applyFont="1" applyFill="1" applyBorder="1" applyAlignment="1">
      <alignment horizontal="right" vertical="center" wrapText="1"/>
    </xf>
    <xf numFmtId="4" fontId="30" fillId="0" borderId="10" xfId="0" applyNumberFormat="1" applyFont="1" applyFill="1" applyBorder="1" applyAlignment="1">
      <alignment horizontal="right" vertical="center" wrapText="1"/>
    </xf>
    <xf numFmtId="4" fontId="23" fillId="0" borderId="10" xfId="0" applyNumberFormat="1" applyFont="1" applyFill="1" applyBorder="1" applyAlignment="1">
      <alignment horizontal="right" vertical="center" wrapText="1"/>
    </xf>
    <xf numFmtId="0" fontId="32" fillId="39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4" fontId="32" fillId="39" borderId="14" xfId="0" applyNumberFormat="1" applyFont="1" applyFill="1" applyBorder="1" applyAlignment="1">
      <alignment horizontal="right" vertical="center" wrapText="1"/>
    </xf>
    <xf numFmtId="4" fontId="23" fillId="34" borderId="10" xfId="0" applyNumberFormat="1" applyFont="1" applyFill="1" applyBorder="1" applyAlignment="1">
      <alignment horizontal="right" vertical="center" wrapText="1"/>
    </xf>
    <xf numFmtId="4" fontId="25" fillId="35" borderId="10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" fontId="34" fillId="40" borderId="14" xfId="0" applyNumberFormat="1" applyFont="1" applyFill="1" applyBorder="1" applyAlignment="1">
      <alignment horizontal="right" vertical="center" wrapText="1"/>
    </xf>
    <xf numFmtId="4" fontId="34" fillId="41" borderId="14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4" fontId="25" fillId="43" borderId="10" xfId="0" applyNumberFormat="1" applyFont="1" applyFill="1" applyBorder="1" applyAlignment="1">
      <alignment horizontal="right" vertical="center" wrapText="1"/>
    </xf>
    <xf numFmtId="4" fontId="30" fillId="43" borderId="10" xfId="0" applyNumberFormat="1" applyFont="1" applyFill="1" applyBorder="1" applyAlignment="1">
      <alignment horizontal="right" vertical="center" wrapText="1"/>
    </xf>
    <xf numFmtId="4" fontId="24" fillId="36" borderId="10" xfId="0" applyNumberFormat="1" applyFont="1" applyFill="1" applyBorder="1" applyAlignment="1">
      <alignment horizontal="right" vertical="center" wrapText="1"/>
    </xf>
    <xf numFmtId="4" fontId="24" fillId="36" borderId="15" xfId="0" applyNumberFormat="1" applyFont="1" applyFill="1" applyBorder="1" applyAlignment="1">
      <alignment horizontal="right" vertical="center" wrapText="1"/>
    </xf>
    <xf numFmtId="4" fontId="24" fillId="36" borderId="10" xfId="0" applyNumberFormat="1" applyFont="1" applyFill="1" applyBorder="1" applyAlignment="1">
      <alignment vertical="center" wrapText="1"/>
    </xf>
    <xf numFmtId="4" fontId="24" fillId="36" borderId="15" xfId="0" applyNumberFormat="1" applyFont="1" applyFill="1" applyBorder="1" applyAlignment="1">
      <alignment vertical="center" wrapText="1"/>
    </xf>
    <xf numFmtId="0" fontId="23" fillId="34" borderId="0" xfId="0" applyFont="1" applyFill="1" applyBorder="1" applyAlignment="1">
      <alignment horizontal="left" vertical="center" wrapText="1"/>
    </xf>
    <xf numFmtId="4" fontId="24" fillId="36" borderId="0" xfId="0" applyNumberFormat="1" applyFont="1" applyFill="1" applyBorder="1" applyAlignment="1">
      <alignment horizontal="right" vertical="center" wrapText="1"/>
    </xf>
    <xf numFmtId="4" fontId="24" fillId="0" borderId="10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Fill="1" applyBorder="1" applyAlignment="1">
      <alignment horizontal="right" vertical="center" wrapText="1"/>
    </xf>
    <xf numFmtId="49" fontId="18" fillId="36" borderId="0" xfId="0" applyNumberFormat="1" applyFont="1" applyFill="1" applyAlignment="1">
      <alignment vertical="center"/>
    </xf>
    <xf numFmtId="0" fontId="18" fillId="36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vertical="center"/>
    </xf>
    <xf numFmtId="4" fontId="24" fillId="37" borderId="0" xfId="0" applyNumberFormat="1" applyFont="1" applyFill="1" applyBorder="1"/>
    <xf numFmtId="0" fontId="32" fillId="39" borderId="0" xfId="0" applyFont="1" applyFill="1" applyBorder="1" applyAlignment="1">
      <alignment horizontal="left" vertical="center" wrapText="1"/>
    </xf>
    <xf numFmtId="4" fontId="32" fillId="39" borderId="10" xfId="0" applyNumberFormat="1" applyFont="1" applyFill="1" applyBorder="1" applyAlignment="1">
      <alignment horizontal="right" vertical="center" wrapText="1"/>
    </xf>
    <xf numFmtId="4" fontId="25" fillId="44" borderId="10" xfId="0" applyNumberFormat="1" applyFont="1" applyFill="1" applyBorder="1" applyAlignment="1">
      <alignment horizontal="right" vertical="center" wrapText="1"/>
    </xf>
    <xf numFmtId="4" fontId="25" fillId="44" borderId="13" xfId="0" applyNumberFormat="1" applyFont="1" applyFill="1" applyBorder="1" applyAlignment="1">
      <alignment horizontal="right" vertical="center" wrapText="1"/>
    </xf>
    <xf numFmtId="4" fontId="30" fillId="44" borderId="10" xfId="0" applyNumberFormat="1" applyFont="1" applyFill="1" applyBorder="1" applyAlignment="1">
      <alignment horizontal="right" vertical="center" wrapText="1"/>
    </xf>
    <xf numFmtId="4" fontId="24" fillId="34" borderId="15" xfId="0" applyNumberFormat="1" applyFont="1" applyFill="1" applyBorder="1" applyAlignment="1">
      <alignment horizontal="right" vertical="center" wrapText="1"/>
    </xf>
    <xf numFmtId="4" fontId="23" fillId="34" borderId="15" xfId="0" applyNumberFormat="1" applyFont="1" applyFill="1" applyBorder="1" applyAlignment="1">
      <alignment horizontal="right" vertical="center" wrapText="1"/>
    </xf>
    <xf numFmtId="4" fontId="34" fillId="40" borderId="17" xfId="0" applyNumberFormat="1" applyFont="1" applyFill="1" applyBorder="1" applyAlignment="1">
      <alignment horizontal="right" vertical="center" wrapText="1"/>
    </xf>
    <xf numFmtId="4" fontId="34" fillId="41" borderId="17" xfId="0" applyNumberFormat="1" applyFont="1" applyFill="1" applyBorder="1" applyAlignment="1">
      <alignment horizontal="right" vertical="center" wrapText="1"/>
    </xf>
    <xf numFmtId="4" fontId="25" fillId="35" borderId="15" xfId="0" applyNumberFormat="1" applyFont="1" applyFill="1" applyBorder="1" applyAlignment="1">
      <alignment horizontal="right" vertical="center" wrapText="1"/>
    </xf>
    <xf numFmtId="4" fontId="25" fillId="35" borderId="13" xfId="0" applyNumberFormat="1" applyFont="1" applyFill="1" applyBorder="1" applyAlignment="1">
      <alignment horizontal="right" vertical="center" wrapText="1"/>
    </xf>
    <xf numFmtId="4" fontId="23" fillId="34" borderId="13" xfId="0" applyNumberFormat="1" applyFont="1" applyFill="1" applyBorder="1" applyAlignment="1">
      <alignment horizontal="right" vertical="center" wrapText="1"/>
    </xf>
    <xf numFmtId="0" fontId="0" fillId="37" borderId="0" xfId="0" applyFont="1" applyFill="1" applyBorder="1" applyAlignment="1">
      <alignment vertical="center"/>
    </xf>
    <xf numFmtId="4" fontId="0" fillId="36" borderId="0" xfId="0" applyNumberFormat="1" applyFont="1" applyFill="1" applyBorder="1" applyAlignment="1">
      <alignment wrapText="1"/>
    </xf>
    <xf numFmtId="0" fontId="0" fillId="36" borderId="0" xfId="0" applyFont="1" applyFill="1" applyAlignment="1">
      <alignment horizontal="justify" vertical="center" wrapText="1"/>
    </xf>
    <xf numFmtId="0" fontId="0" fillId="36" borderId="0" xfId="0" applyFont="1" applyFill="1" applyAlignment="1">
      <alignment horizontal="center" vertical="center"/>
    </xf>
    <xf numFmtId="0" fontId="0" fillId="36" borderId="0" xfId="0" applyFont="1" applyFill="1" applyAlignment="1">
      <alignment horizontal="justify" vertical="center" wrapText="1"/>
    </xf>
    <xf numFmtId="0" fontId="30" fillId="36" borderId="0" xfId="0" applyFont="1" applyFill="1" applyBorder="1" applyAlignment="1">
      <alignment horizontal="center" vertical="center" wrapText="1"/>
    </xf>
    <xf numFmtId="0" fontId="31" fillId="36" borderId="0" xfId="0" applyFont="1" applyFill="1" applyAlignment="1">
      <alignment horizontal="left" vertical="center"/>
    </xf>
    <xf numFmtId="0" fontId="32" fillId="36" borderId="0" xfId="0" applyFont="1" applyFill="1" applyBorder="1" applyAlignment="1">
      <alignment horizontal="left" vertical="center" wrapText="1"/>
    </xf>
    <xf numFmtId="4" fontId="30" fillId="36" borderId="0" xfId="0" applyNumberFormat="1" applyFont="1" applyFill="1" applyBorder="1" applyAlignment="1">
      <alignment horizontal="right" vertical="center" wrapText="1"/>
    </xf>
    <xf numFmtId="4" fontId="25" fillId="36" borderId="0" xfId="0" applyNumberFormat="1" applyFont="1" applyFill="1" applyBorder="1" applyAlignment="1">
      <alignment horizontal="right" vertical="center" wrapText="1"/>
    </xf>
    <xf numFmtId="0" fontId="17" fillId="36" borderId="0" xfId="0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" fontId="30" fillId="38" borderId="13" xfId="0" applyNumberFormat="1" applyFont="1" applyFill="1" applyBorder="1" applyAlignment="1">
      <alignment horizontal="center" vertical="center" wrapText="1"/>
    </xf>
    <xf numFmtId="4" fontId="25" fillId="0" borderId="13" xfId="0" applyNumberFormat="1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2" fillId="39" borderId="20" xfId="0" applyFont="1" applyFill="1" applyBorder="1" applyAlignment="1">
      <alignment horizontal="left" vertical="center" wrapText="1"/>
    </xf>
    <xf numFmtId="0" fontId="32" fillId="39" borderId="26" xfId="0" applyFont="1" applyFill="1" applyBorder="1" applyAlignment="1">
      <alignment horizontal="left" vertical="center" wrapText="1"/>
    </xf>
    <xf numFmtId="0" fontId="25" fillId="36" borderId="27" xfId="0" applyFont="1" applyFill="1" applyBorder="1" applyAlignment="1">
      <alignment horizontal="center" vertical="center" wrapText="1"/>
    </xf>
    <xf numFmtId="4" fontId="25" fillId="0" borderId="30" xfId="0" applyNumberFormat="1" applyFont="1" applyFill="1" applyBorder="1" applyAlignment="1">
      <alignment horizontal="right" vertical="center" wrapText="1"/>
    </xf>
    <xf numFmtId="4" fontId="25" fillId="0" borderId="31" xfId="0" applyNumberFormat="1" applyFont="1" applyFill="1" applyBorder="1" applyAlignment="1">
      <alignment horizontal="right" vertical="center" wrapText="1"/>
    </xf>
    <xf numFmtId="4" fontId="25" fillId="0" borderId="32" xfId="0" applyNumberFormat="1" applyFont="1" applyFill="1" applyBorder="1" applyAlignment="1">
      <alignment horizontal="right" vertical="center" wrapText="1"/>
    </xf>
    <xf numFmtId="4" fontId="29" fillId="36" borderId="0" xfId="0" applyNumberFormat="1" applyFont="1" applyFill="1" applyAlignment="1">
      <alignment horizontal="left" vertical="center"/>
    </xf>
    <xf numFmtId="4" fontId="25" fillId="38" borderId="10" xfId="0" applyNumberFormat="1" applyFont="1" applyFill="1" applyBorder="1" applyAlignment="1">
      <alignment horizontal="right" vertical="center" wrapText="1"/>
    </xf>
    <xf numFmtId="4" fontId="30" fillId="0" borderId="18" xfId="0" applyNumberFormat="1" applyFont="1" applyFill="1" applyBorder="1" applyAlignment="1">
      <alignment horizontal="center" vertical="center" wrapText="1"/>
    </xf>
    <xf numFmtId="4" fontId="25" fillId="44" borderId="14" xfId="0" applyNumberFormat="1" applyFont="1" applyFill="1" applyBorder="1" applyAlignment="1">
      <alignment horizontal="right" vertical="center" wrapText="1"/>
    </xf>
    <xf numFmtId="0" fontId="32" fillId="39" borderId="19" xfId="0" applyFont="1" applyFill="1" applyBorder="1" applyAlignment="1">
      <alignment horizontal="left" vertical="center" wrapText="1"/>
    </xf>
    <xf numFmtId="4" fontId="30" fillId="38" borderId="14" xfId="0" applyNumberFormat="1" applyFont="1" applyFill="1" applyBorder="1" applyAlignment="1">
      <alignment horizontal="center" vertical="center" wrapText="1"/>
    </xf>
    <xf numFmtId="0" fontId="25" fillId="36" borderId="1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2" fillId="39" borderId="35" xfId="0" applyFont="1" applyFill="1" applyBorder="1" applyAlignment="1">
      <alignment horizontal="left" vertical="center" wrapText="1"/>
    </xf>
    <xf numFmtId="0" fontId="25" fillId="36" borderId="36" xfId="0" applyFont="1" applyFill="1" applyBorder="1" applyAlignment="1">
      <alignment horizontal="left" vertical="center" wrapText="1"/>
    </xf>
    <xf numFmtId="0" fontId="30" fillId="38" borderId="37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5" fillId="44" borderId="38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32" fillId="39" borderId="21" xfId="0" applyFont="1" applyFill="1" applyBorder="1" applyAlignment="1">
      <alignment horizontal="left" vertical="center" wrapText="1"/>
    </xf>
    <xf numFmtId="0" fontId="32" fillId="39" borderId="42" xfId="0" applyFont="1" applyFill="1" applyBorder="1" applyAlignment="1">
      <alignment horizontal="left" vertical="center" wrapText="1"/>
    </xf>
    <xf numFmtId="0" fontId="25" fillId="36" borderId="42" xfId="0" applyFont="1" applyFill="1" applyBorder="1" applyAlignment="1">
      <alignment horizontal="center" vertical="center" wrapText="1"/>
    </xf>
    <xf numFmtId="4" fontId="30" fillId="38" borderId="23" xfId="0" applyNumberFormat="1" applyFont="1" applyFill="1" applyBorder="1" applyAlignment="1">
      <alignment horizontal="center" vertical="center" wrapText="1"/>
    </xf>
    <xf numFmtId="4" fontId="25" fillId="0" borderId="22" xfId="0" applyNumberFormat="1" applyFont="1" applyFill="1" applyBorder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center" vertical="center" wrapText="1"/>
    </xf>
    <xf numFmtId="4" fontId="23" fillId="0" borderId="23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wrapText="1"/>
    </xf>
    <xf numFmtId="4" fontId="25" fillId="44" borderId="22" xfId="0" applyNumberFormat="1" applyFont="1" applyFill="1" applyBorder="1" applyAlignment="1">
      <alignment horizontal="right" vertical="center" wrapText="1"/>
    </xf>
    <xf numFmtId="4" fontId="25" fillId="44" borderId="23" xfId="0" applyNumberFormat="1" applyFont="1" applyFill="1" applyBorder="1" applyAlignment="1">
      <alignment horizontal="right" vertical="center" wrapText="1"/>
    </xf>
    <xf numFmtId="4" fontId="25" fillId="0" borderId="29" xfId="0" applyNumberFormat="1" applyFont="1" applyFill="1" applyBorder="1" applyAlignment="1">
      <alignment horizontal="right" vertical="center" wrapText="1"/>
    </xf>
    <xf numFmtId="4" fontId="25" fillId="0" borderId="44" xfId="0" applyNumberFormat="1" applyFont="1" applyFill="1" applyBorder="1" applyAlignment="1">
      <alignment horizontal="right" vertical="center" wrapText="1"/>
    </xf>
    <xf numFmtId="0" fontId="32" fillId="39" borderId="37" xfId="0" applyFont="1" applyFill="1" applyBorder="1" applyAlignment="1">
      <alignment horizontal="left" vertical="center" wrapText="1"/>
    </xf>
    <xf numFmtId="4" fontId="30" fillId="38" borderId="38" xfId="0" applyNumberFormat="1" applyFont="1" applyFill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4" fontId="25" fillId="44" borderId="46" xfId="0" applyNumberFormat="1" applyFont="1" applyFill="1" applyBorder="1" applyAlignment="1">
      <alignment horizontal="center" vertical="center" wrapText="1"/>
    </xf>
    <xf numFmtId="4" fontId="25" fillId="0" borderId="47" xfId="0" applyNumberFormat="1" applyFont="1" applyFill="1" applyBorder="1" applyAlignment="1">
      <alignment horizontal="right" vertical="center" wrapText="1"/>
    </xf>
    <xf numFmtId="4" fontId="25" fillId="44" borderId="38" xfId="0" applyNumberFormat="1" applyFont="1" applyFill="1" applyBorder="1" applyAlignment="1">
      <alignment horizontal="center" vertical="center" wrapText="1"/>
    </xf>
    <xf numFmtId="4" fontId="25" fillId="0" borderId="39" xfId="0" applyNumberFormat="1" applyFont="1" applyFill="1" applyBorder="1" applyAlignment="1">
      <alignment horizontal="right" vertical="center" wrapText="1"/>
    </xf>
    <xf numFmtId="4" fontId="23" fillId="0" borderId="18" xfId="0" applyNumberFormat="1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28" fillId="37" borderId="0" xfId="0" applyFont="1" applyFill="1" applyBorder="1" applyAlignment="1">
      <alignment vertical="center"/>
    </xf>
    <xf numFmtId="4" fontId="25" fillId="37" borderId="0" xfId="0" applyNumberFormat="1" applyFont="1" applyFill="1" applyBorder="1"/>
    <xf numFmtId="4" fontId="0" fillId="0" borderId="0" xfId="0" applyNumberFormat="1" applyBorder="1" applyAlignment="1">
      <alignment horizontal="left" vertical="center"/>
    </xf>
    <xf numFmtId="0" fontId="0" fillId="36" borderId="0" xfId="0" applyFont="1" applyFill="1" applyAlignment="1">
      <alignment horizontal="justify" vertical="center" wrapText="1"/>
    </xf>
    <xf numFmtId="0" fontId="24" fillId="37" borderId="40" xfId="0" applyFont="1" applyFill="1" applyBorder="1" applyAlignment="1">
      <alignment horizontal="center" vertical="center" wrapText="1"/>
    </xf>
    <xf numFmtId="0" fontId="25" fillId="37" borderId="25" xfId="0" applyFont="1" applyFill="1" applyBorder="1" applyAlignment="1">
      <alignment horizontal="center" vertical="center" wrapText="1"/>
    </xf>
    <xf numFmtId="0" fontId="25" fillId="37" borderId="41" xfId="0" applyFont="1" applyFill="1" applyBorder="1" applyAlignment="1">
      <alignment horizontal="center" vertical="center" wrapText="1"/>
    </xf>
    <xf numFmtId="0" fontId="24" fillId="37" borderId="43" xfId="0" applyFont="1" applyFill="1" applyBorder="1" applyAlignment="1">
      <alignment horizontal="center" vertical="center" wrapText="1"/>
    </xf>
    <xf numFmtId="0" fontId="25" fillId="37" borderId="27" xfId="0" applyFont="1" applyFill="1" applyBorder="1" applyAlignment="1">
      <alignment horizontal="center" vertical="center" wrapText="1"/>
    </xf>
    <xf numFmtId="0" fontId="28" fillId="37" borderId="43" xfId="0" applyFont="1" applyFill="1" applyBorder="1" applyAlignment="1">
      <alignment horizontal="right" vertical="center"/>
    </xf>
    <xf numFmtId="0" fontId="24" fillId="37" borderId="27" xfId="0" applyFont="1" applyFill="1" applyBorder="1" applyAlignment="1">
      <alignment horizontal="center" vertical="center" wrapText="1"/>
    </xf>
    <xf numFmtId="0" fontId="25" fillId="37" borderId="43" xfId="0" applyFont="1" applyFill="1" applyBorder="1" applyAlignment="1">
      <alignment horizontal="right" vertical="center"/>
    </xf>
    <xf numFmtId="4" fontId="25" fillId="37" borderId="27" xfId="0" applyNumberFormat="1" applyFont="1" applyFill="1" applyBorder="1" applyAlignment="1">
      <alignment vertical="center"/>
    </xf>
    <xf numFmtId="0" fontId="24" fillId="37" borderId="43" xfId="0" applyFont="1" applyFill="1" applyBorder="1" applyAlignment="1">
      <alignment horizontal="right" vertical="center"/>
    </xf>
    <xf numFmtId="4" fontId="24" fillId="37" borderId="27" xfId="0" applyNumberFormat="1" applyFont="1" applyFill="1" applyBorder="1" applyAlignment="1">
      <alignment vertical="center"/>
    </xf>
    <xf numFmtId="4" fontId="25" fillId="37" borderId="27" xfId="0" applyNumberFormat="1" applyFont="1" applyFill="1" applyBorder="1"/>
    <xf numFmtId="0" fontId="24" fillId="37" borderId="48" xfId="0" applyFont="1" applyFill="1" applyBorder="1" applyAlignment="1">
      <alignment horizontal="right" vertical="center"/>
    </xf>
    <xf numFmtId="0" fontId="27" fillId="38" borderId="49" xfId="0" applyFont="1" applyFill="1" applyBorder="1" applyAlignment="1">
      <alignment horizontal="right" vertical="center"/>
    </xf>
    <xf numFmtId="4" fontId="27" fillId="38" borderId="50" xfId="0" applyNumberFormat="1" applyFont="1" applyFill="1" applyBorder="1" applyAlignment="1">
      <alignment vertical="center"/>
    </xf>
    <xf numFmtId="0" fontId="24" fillId="37" borderId="43" xfId="0" applyFont="1" applyFill="1" applyBorder="1" applyAlignment="1">
      <alignment vertical="center"/>
    </xf>
    <xf numFmtId="4" fontId="24" fillId="37" borderId="27" xfId="0" applyNumberFormat="1" applyFont="1" applyFill="1" applyBorder="1"/>
    <xf numFmtId="0" fontId="24" fillId="38" borderId="49" xfId="0" applyFont="1" applyFill="1" applyBorder="1" applyAlignment="1">
      <alignment horizontal="right" vertical="center"/>
    </xf>
    <xf numFmtId="4" fontId="0" fillId="36" borderId="27" xfId="0" applyNumberFormat="1" applyFont="1" applyFill="1" applyBorder="1" applyAlignment="1">
      <alignment wrapText="1"/>
    </xf>
    <xf numFmtId="0" fontId="28" fillId="38" borderId="51" xfId="0" applyFont="1" applyFill="1" applyBorder="1" applyAlignment="1">
      <alignment horizontal="right" vertical="center"/>
    </xf>
    <xf numFmtId="4" fontId="28" fillId="38" borderId="52" xfId="0" applyNumberFormat="1" applyFont="1" applyFill="1" applyBorder="1" applyAlignment="1">
      <alignment vertical="center"/>
    </xf>
    <xf numFmtId="4" fontId="28" fillId="38" borderId="53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 wrapText="1"/>
    </xf>
    <xf numFmtId="0" fontId="30" fillId="38" borderId="22" xfId="0" applyFont="1" applyFill="1" applyBorder="1" applyAlignment="1">
      <alignment horizontal="left" vertical="center" wrapText="1"/>
    </xf>
    <xf numFmtId="4" fontId="30" fillId="38" borderId="23" xfId="0" applyNumberFormat="1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horizontal="left" vertical="center" wrapText="1"/>
    </xf>
    <xf numFmtId="4" fontId="24" fillId="0" borderId="23" xfId="0" applyNumberFormat="1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lef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4" fontId="25" fillId="38" borderId="23" xfId="0" applyNumberFormat="1" applyFont="1" applyFill="1" applyBorder="1" applyAlignment="1">
      <alignment horizontal="right" vertical="center" wrapText="1"/>
    </xf>
    <xf numFmtId="4" fontId="25" fillId="36" borderId="23" xfId="0" applyNumberFormat="1" applyFont="1" applyFill="1" applyBorder="1" applyAlignment="1">
      <alignment horizontal="right" vertical="center" wrapText="1"/>
    </xf>
    <xf numFmtId="0" fontId="25" fillId="44" borderId="2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4" fontId="25" fillId="0" borderId="23" xfId="0" applyNumberFormat="1" applyFont="1" applyFill="1" applyBorder="1" applyAlignment="1">
      <alignment horizontal="right" vertical="center" wrapText="1"/>
    </xf>
    <xf numFmtId="0" fontId="30" fillId="44" borderId="22" xfId="0" applyFont="1" applyFill="1" applyBorder="1" applyAlignment="1">
      <alignment horizontal="left" vertical="center" wrapText="1"/>
    </xf>
    <xf numFmtId="4" fontId="30" fillId="44" borderId="23" xfId="0" applyNumberFormat="1" applyFont="1" applyFill="1" applyBorder="1" applyAlignment="1">
      <alignment horizontal="right" vertical="center" wrapText="1"/>
    </xf>
    <xf numFmtId="0" fontId="30" fillId="0" borderId="22" xfId="0" applyFont="1" applyFill="1" applyBorder="1" applyAlignment="1">
      <alignment horizontal="left" vertical="center" wrapText="1"/>
    </xf>
    <xf numFmtId="4" fontId="30" fillId="0" borderId="23" xfId="0" applyNumberFormat="1" applyFont="1" applyFill="1" applyBorder="1" applyAlignment="1">
      <alignment horizontal="right" vertical="center" wrapText="1"/>
    </xf>
    <xf numFmtId="0" fontId="32" fillId="39" borderId="22" xfId="0" applyFont="1" applyFill="1" applyBorder="1" applyAlignment="1">
      <alignment horizontal="left" vertical="center" wrapText="1"/>
    </xf>
    <xf numFmtId="0" fontId="32" fillId="39" borderId="23" xfId="0" applyFont="1" applyFill="1" applyBorder="1" applyAlignment="1">
      <alignment horizontal="left" vertical="center" wrapText="1"/>
    </xf>
    <xf numFmtId="0" fontId="24" fillId="36" borderId="22" xfId="0" applyFont="1" applyFill="1" applyBorder="1" applyAlignment="1">
      <alignment horizontal="left" vertical="center" wrapText="1"/>
    </xf>
    <xf numFmtId="4" fontId="24" fillId="36" borderId="23" xfId="0" applyNumberFormat="1" applyFont="1" applyFill="1" applyBorder="1" applyAlignment="1">
      <alignment horizontal="right" vertical="center" wrapText="1"/>
    </xf>
    <xf numFmtId="0" fontId="30" fillId="44" borderId="29" xfId="0" applyFont="1" applyFill="1" applyBorder="1" applyAlignment="1">
      <alignment horizontal="left" vertical="center" wrapText="1"/>
    </xf>
    <xf numFmtId="4" fontId="30" fillId="44" borderId="30" xfId="0" applyNumberFormat="1" applyFont="1" applyFill="1" applyBorder="1" applyAlignment="1">
      <alignment horizontal="right" vertical="center" wrapText="1"/>
    </xf>
    <xf numFmtId="4" fontId="30" fillId="44" borderId="44" xfId="0" applyNumberFormat="1" applyFont="1" applyFill="1" applyBorder="1" applyAlignment="1">
      <alignment horizontal="right" vertical="center" wrapText="1"/>
    </xf>
    <xf numFmtId="0" fontId="29" fillId="36" borderId="0" xfId="0" applyFont="1" applyFill="1" applyAlignment="1">
      <alignment horizontal="right" vertical="center"/>
    </xf>
    <xf numFmtId="0" fontId="23" fillId="36" borderId="0" xfId="0" applyFont="1" applyFill="1" applyBorder="1" applyAlignment="1">
      <alignment horizontal="left" vertical="justify"/>
    </xf>
    <xf numFmtId="0" fontId="23" fillId="36" borderId="0" xfId="0" applyFont="1" applyFill="1" applyBorder="1" applyAlignment="1">
      <alignment horizontal="right"/>
    </xf>
    <xf numFmtId="0" fontId="24" fillId="0" borderId="3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4" fillId="37" borderId="43" xfId="0" applyFont="1" applyFill="1" applyBorder="1" applyAlignment="1">
      <alignment horizontal="left" vertical="center"/>
    </xf>
    <xf numFmtId="0" fontId="0" fillId="36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36" borderId="0" xfId="0" applyFont="1" applyFill="1" applyAlignment="1">
      <alignment horizontal="left" vertical="center"/>
    </xf>
    <xf numFmtId="4" fontId="33" fillId="36" borderId="0" xfId="0" applyNumberFormat="1" applyFont="1" applyFill="1" applyBorder="1" applyAlignment="1">
      <alignment horizontal="right" vertical="center" wrapText="1"/>
    </xf>
    <xf numFmtId="0" fontId="35" fillId="36" borderId="0" xfId="0" applyFont="1" applyFill="1" applyAlignment="1">
      <alignment vertical="center"/>
    </xf>
    <xf numFmtId="0" fontId="33" fillId="36" borderId="19" xfId="0" applyFont="1" applyFill="1" applyBorder="1" applyAlignment="1">
      <alignment horizontal="left" vertical="center" wrapText="1"/>
    </xf>
    <xf numFmtId="4" fontId="33" fillId="36" borderId="19" xfId="0" applyNumberFormat="1" applyFont="1" applyFill="1" applyBorder="1" applyAlignment="1">
      <alignment horizontal="right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4" fillId="40" borderId="21" xfId="0" applyFont="1" applyFill="1" applyBorder="1" applyAlignment="1">
      <alignment horizontal="left" vertical="center" wrapText="1"/>
    </xf>
    <xf numFmtId="4" fontId="34" fillId="40" borderId="28" xfId="0" applyNumberFormat="1" applyFont="1" applyFill="1" applyBorder="1" applyAlignment="1">
      <alignment horizontal="right" vertical="center" wrapText="1"/>
    </xf>
    <xf numFmtId="0" fontId="34" fillId="41" borderId="21" xfId="0" applyFont="1" applyFill="1" applyBorder="1" applyAlignment="1">
      <alignment horizontal="left" vertical="center" wrapText="1"/>
    </xf>
    <xf numFmtId="4" fontId="34" fillId="41" borderId="28" xfId="0" applyNumberFormat="1" applyFont="1" applyFill="1" applyBorder="1" applyAlignment="1">
      <alignment horizontal="right" vertical="center" wrapText="1"/>
    </xf>
    <xf numFmtId="0" fontId="33" fillId="33" borderId="29" xfId="0" applyFont="1" applyFill="1" applyBorder="1" applyAlignment="1">
      <alignment horizontal="left" vertical="center" wrapText="1"/>
    </xf>
    <xf numFmtId="4" fontId="33" fillId="33" borderId="30" xfId="0" applyNumberFormat="1" applyFont="1" applyFill="1" applyBorder="1" applyAlignment="1">
      <alignment horizontal="right" vertical="center" wrapText="1"/>
    </xf>
    <xf numFmtId="0" fontId="30" fillId="42" borderId="61" xfId="0" applyFont="1" applyFill="1" applyBorder="1" applyAlignment="1">
      <alignment horizontal="left" vertical="center" wrapText="1"/>
    </xf>
    <xf numFmtId="4" fontId="30" fillId="42" borderId="65" xfId="0" applyNumberFormat="1" applyFont="1" applyFill="1" applyBorder="1" applyAlignment="1">
      <alignment horizontal="right" vertical="center" wrapText="1"/>
    </xf>
    <xf numFmtId="4" fontId="30" fillId="42" borderId="66" xfId="0" applyNumberFormat="1" applyFont="1" applyFill="1" applyBorder="1" applyAlignment="1">
      <alignment horizontal="right" vertical="center" wrapText="1"/>
    </xf>
    <xf numFmtId="0" fontId="25" fillId="35" borderId="38" xfId="0" applyFont="1" applyFill="1" applyBorder="1" applyAlignment="1">
      <alignment horizontal="left" vertical="center" wrapText="1"/>
    </xf>
    <xf numFmtId="4" fontId="25" fillId="35" borderId="28" xfId="0" applyNumberFormat="1" applyFont="1" applyFill="1" applyBorder="1" applyAlignment="1">
      <alignment horizontal="right" vertical="center" wrapText="1"/>
    </xf>
    <xf numFmtId="0" fontId="23" fillId="34" borderId="38" xfId="0" applyFont="1" applyFill="1" applyBorder="1" applyAlignment="1">
      <alignment horizontal="left" vertical="center" wrapText="1"/>
    </xf>
    <xf numFmtId="4" fontId="23" fillId="34" borderId="28" xfId="0" applyNumberFormat="1" applyFont="1" applyFill="1" applyBorder="1" applyAlignment="1">
      <alignment horizontal="right" vertical="center" wrapText="1"/>
    </xf>
    <xf numFmtId="0" fontId="23" fillId="34" borderId="22" xfId="0" applyFont="1" applyFill="1" applyBorder="1" applyAlignment="1">
      <alignment horizontal="left" vertical="center" wrapText="1"/>
    </xf>
    <xf numFmtId="0" fontId="25" fillId="43" borderId="22" xfId="0" applyFont="1" applyFill="1" applyBorder="1" applyAlignment="1">
      <alignment horizontal="left" vertical="center" wrapText="1"/>
    </xf>
    <xf numFmtId="4" fontId="23" fillId="34" borderId="23" xfId="0" applyNumberFormat="1" applyFont="1" applyFill="1" applyBorder="1" applyAlignment="1">
      <alignment horizontal="right" vertical="center" wrapText="1"/>
    </xf>
    <xf numFmtId="0" fontId="25" fillId="35" borderId="22" xfId="0" applyFont="1" applyFill="1" applyBorder="1" applyAlignment="1">
      <alignment horizontal="left" vertical="center" wrapText="1"/>
    </xf>
    <xf numFmtId="4" fontId="24" fillId="36" borderId="28" xfId="0" applyNumberFormat="1" applyFont="1" applyFill="1" applyBorder="1" applyAlignment="1">
      <alignment horizontal="right" vertical="center" wrapText="1"/>
    </xf>
    <xf numFmtId="4" fontId="24" fillId="36" borderId="28" xfId="0" applyNumberFormat="1" applyFont="1" applyFill="1" applyBorder="1" applyAlignment="1">
      <alignment vertical="center" wrapText="1"/>
    </xf>
    <xf numFmtId="0" fontId="24" fillId="36" borderId="29" xfId="0" applyFont="1" applyFill="1" applyBorder="1" applyAlignment="1">
      <alignment horizontal="left" vertical="center" wrapText="1"/>
    </xf>
    <xf numFmtId="4" fontId="24" fillId="36" borderId="30" xfId="0" applyNumberFormat="1" applyFont="1" applyFill="1" applyBorder="1" applyAlignment="1">
      <alignment horizontal="right" vertical="center" wrapText="1"/>
    </xf>
    <xf numFmtId="4" fontId="24" fillId="36" borderId="64" xfId="0" applyNumberFormat="1" applyFont="1" applyFill="1" applyBorder="1" applyAlignment="1">
      <alignment horizontal="right" vertical="center" wrapText="1"/>
    </xf>
    <xf numFmtId="4" fontId="24" fillId="36" borderId="33" xfId="0" applyNumberFormat="1" applyFont="1" applyFill="1" applyBorder="1" applyAlignment="1">
      <alignment horizontal="right" vertical="center" wrapText="1"/>
    </xf>
    <xf numFmtId="4" fontId="23" fillId="34" borderId="0" xfId="0" applyNumberFormat="1" applyFont="1" applyFill="1" applyBorder="1" applyAlignment="1">
      <alignment horizontal="right" vertical="center" wrapText="1"/>
    </xf>
    <xf numFmtId="4" fontId="23" fillId="34" borderId="57" xfId="0" applyNumberFormat="1" applyFont="1" applyFill="1" applyBorder="1" applyAlignment="1">
      <alignment horizontal="right" vertical="center" wrapText="1"/>
    </xf>
    <xf numFmtId="0" fontId="23" fillId="34" borderId="19" xfId="0" applyFont="1" applyFill="1" applyBorder="1" applyAlignment="1">
      <alignment horizontal="left" vertical="center" wrapText="1"/>
    </xf>
    <xf numFmtId="4" fontId="23" fillId="34" borderId="19" xfId="0" applyNumberFormat="1" applyFont="1" applyFill="1" applyBorder="1" applyAlignment="1">
      <alignment horizontal="right" vertical="center" wrapText="1"/>
    </xf>
    <xf numFmtId="4" fontId="30" fillId="42" borderId="62" xfId="0" applyNumberFormat="1" applyFont="1" applyFill="1" applyBorder="1" applyAlignment="1">
      <alignment horizontal="right" vertical="center" wrapText="1"/>
    </xf>
    <xf numFmtId="4" fontId="30" fillId="42" borderId="63" xfId="0" applyNumberFormat="1" applyFont="1" applyFill="1" applyBorder="1" applyAlignment="1">
      <alignment horizontal="right" vertical="center" wrapText="1"/>
    </xf>
    <xf numFmtId="4" fontId="30" fillId="42" borderId="56" xfId="0" applyNumberFormat="1" applyFont="1" applyFill="1" applyBorder="1" applyAlignment="1">
      <alignment horizontal="right" vertical="center" wrapText="1"/>
    </xf>
    <xf numFmtId="4" fontId="24" fillId="34" borderId="28" xfId="0" applyNumberFormat="1" applyFont="1" applyFill="1" applyBorder="1" applyAlignment="1">
      <alignment horizontal="right" vertical="center" wrapText="1"/>
    </xf>
    <xf numFmtId="0" fontId="23" fillId="34" borderId="29" xfId="0" applyFont="1" applyFill="1" applyBorder="1" applyAlignment="1">
      <alignment horizontal="left" vertical="center" wrapText="1"/>
    </xf>
    <xf numFmtId="4" fontId="23" fillId="34" borderId="30" xfId="0" applyNumberFormat="1" applyFont="1" applyFill="1" applyBorder="1" applyAlignment="1">
      <alignment horizontal="right" vertical="center" wrapText="1"/>
    </xf>
    <xf numFmtId="0" fontId="16" fillId="36" borderId="43" xfId="0" applyFont="1" applyFill="1" applyBorder="1" applyAlignment="1">
      <alignment horizontal="center" vertical="center"/>
    </xf>
    <xf numFmtId="0" fontId="16" fillId="36" borderId="0" xfId="0" applyFont="1" applyFill="1" applyBorder="1" applyAlignment="1">
      <alignment horizontal="center" vertical="center"/>
    </xf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4" fontId="23" fillId="36" borderId="30" xfId="0" applyNumberFormat="1" applyFont="1" applyFill="1" applyBorder="1" applyAlignment="1">
      <alignment horizontal="right" vertical="center" wrapText="1"/>
    </xf>
    <xf numFmtId="0" fontId="23" fillId="36" borderId="29" xfId="0" applyFont="1" applyFill="1" applyBorder="1" applyAlignment="1">
      <alignment horizontal="left" vertical="center" wrapText="1"/>
    </xf>
    <xf numFmtId="0" fontId="28" fillId="38" borderId="52" xfId="0" applyFont="1" applyFill="1" applyBorder="1" applyAlignment="1">
      <alignment vertical="center" wrapText="1"/>
    </xf>
    <xf numFmtId="0" fontId="25" fillId="37" borderId="0" xfId="0" applyFont="1" applyFill="1" applyBorder="1" applyAlignment="1">
      <alignment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0" fontId="32" fillId="39" borderId="70" xfId="0" applyFont="1" applyFill="1" applyBorder="1" applyAlignment="1">
      <alignment horizontal="left" vertical="center" wrapText="1"/>
    </xf>
    <xf numFmtId="4" fontId="30" fillId="38" borderId="21" xfId="0" applyNumberFormat="1" applyFont="1" applyFill="1" applyBorder="1" applyAlignment="1">
      <alignment horizontal="center" vertical="center" wrapText="1"/>
    </xf>
    <xf numFmtId="0" fontId="25" fillId="36" borderId="59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4" fontId="30" fillId="38" borderId="17" xfId="0" applyNumberFormat="1" applyFont="1" applyFill="1" applyBorder="1" applyAlignment="1">
      <alignment horizontal="center" vertical="center" wrapText="1"/>
    </xf>
    <xf numFmtId="4" fontId="25" fillId="0" borderId="15" xfId="0" applyNumberFormat="1" applyFont="1" applyFill="1" applyBorder="1" applyAlignment="1">
      <alignment horizontal="center" vertical="center" wrapText="1"/>
    </xf>
    <xf numFmtId="4" fontId="25" fillId="44" borderId="17" xfId="0" applyNumberFormat="1" applyFont="1" applyFill="1" applyBorder="1" applyAlignment="1">
      <alignment horizontal="center" vertical="center" wrapText="1"/>
    </xf>
    <xf numFmtId="4" fontId="25" fillId="0" borderId="64" xfId="0" applyNumberFormat="1" applyFont="1" applyFill="1" applyBorder="1" applyAlignment="1">
      <alignment horizontal="right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4" fontId="23" fillId="34" borderId="10" xfId="0" applyNumberFormat="1" applyFont="1" applyFill="1" applyBorder="1" applyAlignment="1">
      <alignment vertical="center" wrapText="1"/>
    </xf>
    <xf numFmtId="4" fontId="23" fillId="36" borderId="0" xfId="0" applyNumberFormat="1" applyFont="1" applyFill="1" applyBorder="1" applyAlignment="1">
      <alignment horizontal="right" vertical="center" wrapText="1"/>
    </xf>
    <xf numFmtId="0" fontId="24" fillId="48" borderId="43" xfId="0" applyFont="1" applyFill="1" applyBorder="1" applyAlignment="1">
      <alignment horizontal="left" vertical="center" wrapText="1"/>
    </xf>
    <xf numFmtId="0" fontId="24" fillId="48" borderId="0" xfId="0" applyFont="1" applyFill="1" applyBorder="1" applyAlignment="1">
      <alignment horizontal="left" vertical="center" wrapText="1"/>
    </xf>
    <xf numFmtId="0" fontId="0" fillId="48" borderId="0" xfId="0" applyFill="1" applyBorder="1" applyAlignment="1">
      <alignment horizontal="left" vertical="center" wrapText="1"/>
    </xf>
    <xf numFmtId="0" fontId="24" fillId="49" borderId="43" xfId="0" applyFont="1" applyFill="1" applyBorder="1" applyAlignment="1">
      <alignment horizontal="left" vertical="center" wrapText="1"/>
    </xf>
    <xf numFmtId="0" fontId="24" fillId="49" borderId="0" xfId="0" applyFont="1" applyFill="1" applyBorder="1" applyAlignment="1">
      <alignment horizontal="left" vertical="center" wrapText="1"/>
    </xf>
    <xf numFmtId="0" fontId="0" fillId="49" borderId="0" xfId="0" applyFill="1" applyBorder="1" applyAlignment="1">
      <alignment horizontal="left" vertical="center" wrapText="1"/>
    </xf>
    <xf numFmtId="0" fontId="0" fillId="49" borderId="27" xfId="0" applyFill="1" applyBorder="1" applyAlignment="1">
      <alignment horizontal="left" vertical="center" wrapText="1"/>
    </xf>
    <xf numFmtId="4" fontId="23" fillId="36" borderId="64" xfId="0" applyNumberFormat="1" applyFont="1" applyFill="1" applyBorder="1" applyAlignment="1">
      <alignment horizontal="right" vertical="center" wrapText="1"/>
    </xf>
    <xf numFmtId="4" fontId="25" fillId="35" borderId="23" xfId="0" applyNumberFormat="1" applyFont="1" applyFill="1" applyBorder="1" applyAlignment="1">
      <alignment horizontal="right" vertical="center" wrapText="1"/>
    </xf>
    <xf numFmtId="4" fontId="23" fillId="36" borderId="44" xfId="0" applyNumberFormat="1" applyFont="1" applyFill="1" applyBorder="1" applyAlignment="1">
      <alignment horizontal="right" vertical="center" wrapText="1"/>
    </xf>
    <xf numFmtId="0" fontId="25" fillId="35" borderId="72" xfId="0" applyFont="1" applyFill="1" applyBorder="1" applyAlignment="1">
      <alignment horizontal="left" vertical="center" wrapText="1"/>
    </xf>
    <xf numFmtId="4" fontId="25" fillId="35" borderId="18" xfId="0" applyNumberFormat="1" applyFont="1" applyFill="1" applyBorder="1" applyAlignment="1">
      <alignment horizontal="right" vertical="center" wrapText="1"/>
    </xf>
    <xf numFmtId="4" fontId="25" fillId="35" borderId="57" xfId="0" applyNumberFormat="1" applyFont="1" applyFill="1" applyBorder="1" applyAlignment="1">
      <alignment horizontal="right" vertical="center" wrapText="1"/>
    </xf>
    <xf numFmtId="0" fontId="23" fillId="34" borderId="47" xfId="0" applyFont="1" applyFill="1" applyBorder="1" applyAlignment="1">
      <alignment horizontal="left" vertical="center" wrapText="1"/>
    </xf>
    <xf numFmtId="4" fontId="23" fillId="34" borderId="73" xfId="0" applyNumberFormat="1" applyFont="1" applyFill="1" applyBorder="1" applyAlignment="1">
      <alignment horizontal="right" vertical="center" wrapText="1"/>
    </xf>
    <xf numFmtId="4" fontId="23" fillId="34" borderId="31" xfId="0" applyNumberFormat="1" applyFont="1" applyFill="1" applyBorder="1" applyAlignment="1">
      <alignment horizontal="right" vertical="center" wrapText="1"/>
    </xf>
    <xf numFmtId="4" fontId="23" fillId="34" borderId="74" xfId="0" applyNumberFormat="1" applyFont="1" applyFill="1" applyBorder="1" applyAlignment="1">
      <alignment horizontal="right" vertical="center" wrapText="1"/>
    </xf>
    <xf numFmtId="4" fontId="23" fillId="34" borderId="13" xfId="0" applyNumberFormat="1" applyFont="1" applyFill="1" applyBorder="1" applyAlignment="1">
      <alignment vertical="center" wrapText="1"/>
    </xf>
    <xf numFmtId="4" fontId="30" fillId="42" borderId="75" xfId="0" applyNumberFormat="1" applyFont="1" applyFill="1" applyBorder="1" applyAlignment="1">
      <alignment horizontal="right" vertical="center" wrapText="1"/>
    </xf>
    <xf numFmtId="4" fontId="25" fillId="35" borderId="76" xfId="0" applyNumberFormat="1" applyFont="1" applyFill="1" applyBorder="1" applyAlignment="1">
      <alignment horizontal="right" vertical="center" wrapText="1"/>
    </xf>
    <xf numFmtId="0" fontId="23" fillId="34" borderId="46" xfId="0" applyFont="1" applyFill="1" applyBorder="1" applyAlignment="1">
      <alignment horizontal="left" vertical="center" wrapText="1"/>
    </xf>
    <xf numFmtId="4" fontId="23" fillId="34" borderId="44" xfId="0" applyNumberFormat="1" applyFont="1" applyFill="1" applyBorder="1" applyAlignment="1">
      <alignment horizontal="right" vertical="center" wrapText="1"/>
    </xf>
    <xf numFmtId="4" fontId="25" fillId="43" borderId="23" xfId="0" applyNumberFormat="1" applyFont="1" applyFill="1" applyBorder="1" applyAlignment="1">
      <alignment horizontal="right" vertical="center" wrapText="1"/>
    </xf>
    <xf numFmtId="4" fontId="30" fillId="43" borderId="23" xfId="0" applyNumberFormat="1" applyFont="1" applyFill="1" applyBorder="1" applyAlignment="1">
      <alignment horizontal="right" vertical="center" wrapText="1"/>
    </xf>
    <xf numFmtId="0" fontId="28" fillId="36" borderId="0" xfId="0" applyFont="1" applyFill="1" applyBorder="1" applyAlignment="1">
      <alignment horizontal="right" vertical="center"/>
    </xf>
    <xf numFmtId="0" fontId="28" fillId="36" borderId="0" xfId="0" applyFont="1" applyFill="1" applyBorder="1" applyAlignment="1">
      <alignment vertical="center" wrapText="1"/>
    </xf>
    <xf numFmtId="4" fontId="28" fillId="36" borderId="0" xfId="0" applyNumberFormat="1" applyFont="1" applyFill="1" applyBorder="1" applyAlignment="1">
      <alignment vertical="center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left" vertical="top"/>
    </xf>
    <xf numFmtId="0" fontId="0" fillId="0" borderId="0" xfId="0" applyFont="1" applyBorder="1"/>
    <xf numFmtId="164" fontId="0" fillId="36" borderId="0" xfId="0" applyNumberFormat="1" applyFont="1" applyFill="1" applyAlignment="1">
      <alignment horizontal="left" vertical="center"/>
    </xf>
    <xf numFmtId="4" fontId="23" fillId="36" borderId="13" xfId="0" applyNumberFormat="1" applyFont="1" applyFill="1" applyBorder="1" applyAlignment="1">
      <alignment horizontal="right" vertical="center" wrapText="1"/>
    </xf>
    <xf numFmtId="4" fontId="34" fillId="39" borderId="62" xfId="0" applyNumberFormat="1" applyFont="1" applyFill="1" applyBorder="1" applyAlignment="1">
      <alignment horizontal="right" vertical="center" wrapText="1"/>
    </xf>
    <xf numFmtId="4" fontId="34" fillId="39" borderId="63" xfId="0" applyNumberFormat="1" applyFont="1" applyFill="1" applyBorder="1" applyAlignment="1">
      <alignment horizontal="right" vertical="center" wrapText="1"/>
    </xf>
    <xf numFmtId="4" fontId="34" fillId="39" borderId="56" xfId="0" applyNumberFormat="1" applyFont="1" applyFill="1" applyBorder="1" applyAlignment="1">
      <alignment horizontal="right" vertical="center" wrapText="1"/>
    </xf>
    <xf numFmtId="0" fontId="34" fillId="39" borderId="61" xfId="0" applyFont="1" applyFill="1" applyBorder="1" applyAlignment="1">
      <alignment horizontal="left" vertical="center" wrapText="1"/>
    </xf>
    <xf numFmtId="4" fontId="23" fillId="36" borderId="33" xfId="0" applyNumberFormat="1" applyFont="1" applyFill="1" applyBorder="1" applyAlignment="1">
      <alignment horizontal="right" vertical="center" wrapText="1"/>
    </xf>
    <xf numFmtId="0" fontId="0" fillId="48" borderId="0" xfId="0" applyFont="1" applyFill="1" applyBorder="1" applyAlignment="1">
      <alignment horizontal="left" vertical="center" wrapText="1"/>
    </xf>
    <xf numFmtId="0" fontId="0" fillId="48" borderId="27" xfId="0" applyFont="1" applyFill="1" applyBorder="1" applyAlignment="1">
      <alignment horizontal="left" vertical="center" wrapText="1"/>
    </xf>
    <xf numFmtId="4" fontId="23" fillId="36" borderId="28" xfId="0" applyNumberFormat="1" applyFont="1" applyFill="1" applyBorder="1" applyAlignment="1">
      <alignment horizontal="right" vertical="center" wrapText="1"/>
    </xf>
    <xf numFmtId="0" fontId="0" fillId="36" borderId="27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23" fillId="36" borderId="0" xfId="0" applyFont="1" applyFill="1" applyBorder="1" applyAlignment="1">
      <alignment horizontal="left" vertical="center" wrapText="1"/>
    </xf>
    <xf numFmtId="0" fontId="24" fillId="36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36" borderId="0" xfId="0" applyFont="1" applyFill="1" applyBorder="1" applyAlignment="1">
      <alignment horizontal="left" vertical="justify"/>
    </xf>
    <xf numFmtId="0" fontId="24" fillId="37" borderId="4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6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justify" vertical="center" wrapText="1"/>
    </xf>
    <xf numFmtId="0" fontId="21" fillId="37" borderId="0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center" vertical="center"/>
    </xf>
    <xf numFmtId="0" fontId="0" fillId="37" borderId="0" xfId="0" applyFont="1" applyFill="1" applyBorder="1" applyAlignment="1">
      <alignment horizontal="center" vertical="center"/>
    </xf>
    <xf numFmtId="0" fontId="0" fillId="36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6" borderId="0" xfId="0" applyFont="1" applyFill="1" applyAlignment="1">
      <alignment horizontal="center" vertical="center"/>
    </xf>
    <xf numFmtId="0" fontId="0" fillId="36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48" borderId="43" xfId="0" applyFont="1" applyFill="1" applyBorder="1" applyAlignment="1">
      <alignment horizontal="left" vertical="center" wrapText="1"/>
    </xf>
    <xf numFmtId="0" fontId="24" fillId="48" borderId="0" xfId="0" applyFont="1" applyFill="1" applyBorder="1" applyAlignment="1">
      <alignment horizontal="left" vertical="center" wrapText="1"/>
    </xf>
    <xf numFmtId="0" fontId="0" fillId="48" borderId="0" xfId="0" applyFill="1" applyBorder="1" applyAlignment="1">
      <alignment horizontal="left" vertical="center" wrapText="1"/>
    </xf>
    <xf numFmtId="0" fontId="0" fillId="48" borderId="27" xfId="0" applyFill="1" applyBorder="1" applyAlignment="1">
      <alignment horizontal="left" vertical="center" wrapText="1"/>
    </xf>
    <xf numFmtId="0" fontId="24" fillId="45" borderId="43" xfId="0" applyFont="1" applyFill="1" applyBorder="1" applyAlignment="1">
      <alignment horizontal="left" vertical="center" wrapText="1"/>
    </xf>
    <xf numFmtId="0" fontId="24" fillId="45" borderId="0" xfId="0" applyFont="1" applyFill="1" applyBorder="1" applyAlignment="1">
      <alignment horizontal="left" vertical="center" wrapText="1"/>
    </xf>
    <xf numFmtId="0" fontId="0" fillId="45" borderId="0" xfId="0" applyFill="1" applyBorder="1" applyAlignment="1">
      <alignment horizontal="left" vertical="center" wrapText="1"/>
    </xf>
    <xf numFmtId="0" fontId="0" fillId="45" borderId="27" xfId="0" applyFill="1" applyBorder="1" applyAlignment="1">
      <alignment horizontal="left" vertical="center" wrapText="1"/>
    </xf>
    <xf numFmtId="0" fontId="24" fillId="47" borderId="43" xfId="0" applyFont="1" applyFill="1" applyBorder="1" applyAlignment="1">
      <alignment horizontal="left" vertical="center" wrapText="1"/>
    </xf>
    <xf numFmtId="0" fontId="24" fillId="47" borderId="0" xfId="0" applyFont="1" applyFill="1" applyBorder="1" applyAlignment="1">
      <alignment horizontal="left" vertical="center" wrapText="1"/>
    </xf>
    <xf numFmtId="0" fontId="0" fillId="47" borderId="0" xfId="0" applyFill="1" applyBorder="1" applyAlignment="1">
      <alignment horizontal="left" vertical="center" wrapText="1"/>
    </xf>
    <xf numFmtId="0" fontId="0" fillId="47" borderId="27" xfId="0" applyFill="1" applyBorder="1" applyAlignment="1">
      <alignment horizontal="left" vertical="center" wrapText="1"/>
    </xf>
    <xf numFmtId="0" fontId="24" fillId="46" borderId="43" xfId="0" applyFont="1" applyFill="1" applyBorder="1" applyAlignment="1">
      <alignment horizontal="left" vertical="center" wrapText="1"/>
    </xf>
    <xf numFmtId="0" fontId="24" fillId="46" borderId="0" xfId="0" applyFont="1" applyFill="1" applyBorder="1" applyAlignment="1">
      <alignment horizontal="left" vertical="center" wrapText="1"/>
    </xf>
    <xf numFmtId="0" fontId="0" fillId="46" borderId="0" xfId="0" applyFill="1" applyBorder="1" applyAlignment="1">
      <alignment horizontal="left" vertical="center" wrapText="1"/>
    </xf>
    <xf numFmtId="0" fontId="0" fillId="46" borderId="27" xfId="0" applyFill="1" applyBorder="1" applyAlignment="1">
      <alignment horizontal="left" vertical="center" wrapText="1"/>
    </xf>
    <xf numFmtId="0" fontId="24" fillId="49" borderId="43" xfId="0" applyFont="1" applyFill="1" applyBorder="1" applyAlignment="1">
      <alignment horizontal="left" vertical="center" wrapText="1"/>
    </xf>
    <xf numFmtId="0" fontId="24" fillId="49" borderId="0" xfId="0" applyFont="1" applyFill="1" applyBorder="1" applyAlignment="1">
      <alignment horizontal="left" vertical="center" wrapText="1"/>
    </xf>
    <xf numFmtId="0" fontId="0" fillId="49" borderId="0" xfId="0" applyFill="1" applyBorder="1" applyAlignment="1">
      <alignment horizontal="left" vertical="center" wrapText="1"/>
    </xf>
    <xf numFmtId="0" fontId="0" fillId="49" borderId="27" xfId="0" applyFill="1" applyBorder="1" applyAlignment="1">
      <alignment horizontal="left" vertical="center" wrapText="1"/>
    </xf>
    <xf numFmtId="0" fontId="24" fillId="45" borderId="27" xfId="0" applyFont="1" applyFill="1" applyBorder="1" applyAlignment="1">
      <alignment horizontal="left" vertical="center" wrapText="1"/>
    </xf>
    <xf numFmtId="0" fontId="0" fillId="36" borderId="0" xfId="0" applyFont="1" applyFill="1" applyAlignment="1">
      <alignment horizontal="left" vertical="center"/>
    </xf>
    <xf numFmtId="0" fontId="0" fillId="36" borderId="34" xfId="0" applyFont="1" applyFill="1" applyBorder="1" applyAlignment="1">
      <alignment horizontal="center" vertical="center"/>
    </xf>
    <xf numFmtId="0" fontId="0" fillId="36" borderId="67" xfId="0" applyFont="1" applyFill="1" applyBorder="1" applyAlignment="1">
      <alignment horizontal="center" vertical="center"/>
    </xf>
    <xf numFmtId="0" fontId="0" fillId="36" borderId="66" xfId="0" applyFont="1" applyFill="1" applyBorder="1" applyAlignment="1">
      <alignment horizontal="center" vertical="center"/>
    </xf>
    <xf numFmtId="0" fontId="0" fillId="36" borderId="43" xfId="0" applyFont="1" applyFill="1" applyBorder="1" applyAlignment="1">
      <alignment horizontal="justify" vertical="center" wrapText="1"/>
    </xf>
    <xf numFmtId="0" fontId="0" fillId="36" borderId="27" xfId="0" applyFont="1" applyFill="1" applyBorder="1" applyAlignment="1">
      <alignment horizontal="justify" vertical="center" wrapText="1"/>
    </xf>
    <xf numFmtId="0" fontId="16" fillId="36" borderId="43" xfId="0" applyFont="1" applyFill="1" applyBorder="1" applyAlignment="1">
      <alignment horizontal="center" vertical="center"/>
    </xf>
    <xf numFmtId="0" fontId="16" fillId="36" borderId="0" xfId="0" applyFont="1" applyFill="1" applyBorder="1" applyAlignment="1">
      <alignment horizontal="center" vertical="center"/>
    </xf>
    <xf numFmtId="0" fontId="16" fillId="36" borderId="27" xfId="0" applyFont="1" applyFill="1" applyBorder="1" applyAlignment="1">
      <alignment horizontal="center" vertical="center"/>
    </xf>
    <xf numFmtId="0" fontId="24" fillId="50" borderId="46" xfId="0" applyFont="1" applyFill="1" applyBorder="1" applyAlignment="1">
      <alignment horizontal="left" vertical="center" wrapText="1"/>
    </xf>
    <xf numFmtId="0" fontId="24" fillId="50" borderId="13" xfId="0" applyFont="1" applyFill="1" applyBorder="1" applyAlignment="1">
      <alignment horizontal="left" vertical="center" wrapText="1"/>
    </xf>
    <xf numFmtId="0" fontId="0" fillId="50" borderId="13" xfId="0" applyFill="1" applyBorder="1" applyAlignment="1">
      <alignment horizontal="left" vertical="center" wrapText="1"/>
    </xf>
    <xf numFmtId="0" fontId="0" fillId="50" borderId="28" xfId="0" applyFill="1" applyBorder="1" applyAlignment="1">
      <alignment horizontal="left" vertical="center" wrapText="1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Euro" xfId="42" xr:uid="{3C2C4142-BCBD-427C-9B0B-ADE25197AA64}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view="pageBreakPreview" topLeftCell="A13" zoomScale="110" zoomScaleNormal="100" zoomScaleSheetLayoutView="110" workbookViewId="0">
      <selection activeCell="A46" sqref="A46:F46"/>
    </sheetView>
  </sheetViews>
  <sheetFormatPr defaultRowHeight="15" x14ac:dyDescent="0.25"/>
  <cols>
    <col min="1" max="1" width="28.140625" style="4" customWidth="1"/>
    <col min="2" max="2" width="19" style="5" bestFit="1" customWidth="1"/>
    <col min="3" max="7" width="9.140625" style="1"/>
    <col min="8" max="8" width="10.7109375" style="1" bestFit="1" customWidth="1"/>
    <col min="9" max="9" width="14.42578125" style="1" bestFit="1" customWidth="1"/>
    <col min="10" max="16384" width="9.140625" style="1"/>
  </cols>
  <sheetData>
    <row r="1" spans="1:10" s="8" customFormat="1" ht="15.75" x14ac:dyDescent="0.25">
      <c r="A1" s="9" t="s">
        <v>53</v>
      </c>
      <c r="B1" s="7"/>
    </row>
    <row r="2" spans="1:10" s="8" customFormat="1" ht="15.75" x14ac:dyDescent="0.25">
      <c r="A2" s="9" t="s">
        <v>54</v>
      </c>
      <c r="B2" s="7"/>
    </row>
    <row r="3" spans="1:10" s="8" customFormat="1" ht="47.25" x14ac:dyDescent="0.25">
      <c r="A3" s="9" t="s">
        <v>55</v>
      </c>
      <c r="B3" s="7"/>
    </row>
    <row r="4" spans="1:10" s="8" customFormat="1" ht="15.75" x14ac:dyDescent="0.25">
      <c r="A4" s="9"/>
      <c r="B4" s="7"/>
    </row>
    <row r="5" spans="1:10" s="8" customFormat="1" ht="15.75" x14ac:dyDescent="0.25">
      <c r="A5" s="6"/>
      <c r="B5" s="7"/>
    </row>
    <row r="6" spans="1:10" s="8" customFormat="1" ht="15.75" x14ac:dyDescent="0.25">
      <c r="A6" s="6" t="s">
        <v>56</v>
      </c>
      <c r="B6" s="7">
        <v>38245</v>
      </c>
    </row>
    <row r="7" spans="1:10" s="8" customFormat="1" ht="15.75" x14ac:dyDescent="0.25">
      <c r="A7" s="6" t="s">
        <v>57</v>
      </c>
      <c r="B7" s="7" t="s">
        <v>60</v>
      </c>
    </row>
    <row r="8" spans="1:10" s="8" customFormat="1" ht="15.75" x14ac:dyDescent="0.25">
      <c r="A8" s="6" t="s">
        <v>58</v>
      </c>
      <c r="B8" s="7" t="s">
        <v>61</v>
      </c>
    </row>
    <row r="9" spans="1:10" s="8" customFormat="1" ht="15.75" x14ac:dyDescent="0.25">
      <c r="A9" s="6" t="s">
        <v>59</v>
      </c>
      <c r="B9" s="7" t="s">
        <v>62</v>
      </c>
    </row>
    <row r="10" spans="1:10" s="8" customFormat="1" ht="15.75" x14ac:dyDescent="0.25">
      <c r="A10" s="6" t="s">
        <v>65</v>
      </c>
      <c r="B10" s="61" t="s">
        <v>102</v>
      </c>
      <c r="C10" s="62"/>
    </row>
    <row r="11" spans="1:10" s="8" customFormat="1" ht="15.75" x14ac:dyDescent="0.25">
      <c r="A11" s="6"/>
      <c r="B11" s="7"/>
    </row>
    <row r="12" spans="1:10" s="8" customFormat="1" ht="15.75" x14ac:dyDescent="0.25">
      <c r="A12" s="6"/>
      <c r="B12" s="7"/>
      <c r="J12" s="10"/>
    </row>
    <row r="18" spans="1:6" ht="18.75" x14ac:dyDescent="0.25">
      <c r="A18" s="306" t="s">
        <v>63</v>
      </c>
      <c r="B18" s="306"/>
      <c r="C18" s="306"/>
      <c r="D18" s="306"/>
      <c r="E18" s="306"/>
      <c r="F18" s="306"/>
    </row>
    <row r="19" spans="1:6" ht="18.75" x14ac:dyDescent="0.25">
      <c r="A19" s="306" t="s">
        <v>64</v>
      </c>
      <c r="B19" s="306"/>
      <c r="C19" s="306"/>
      <c r="D19" s="306"/>
      <c r="E19" s="306"/>
      <c r="F19" s="306"/>
    </row>
    <row r="20" spans="1:6" ht="18.75" x14ac:dyDescent="0.25">
      <c r="A20" s="306" t="s">
        <v>167</v>
      </c>
      <c r="B20" s="306"/>
      <c r="C20" s="306"/>
      <c r="D20" s="306"/>
      <c r="E20" s="306"/>
      <c r="F20" s="306"/>
    </row>
    <row r="46" spans="1:6" ht="15.75" x14ac:dyDescent="0.25">
      <c r="A46" s="307" t="s">
        <v>172</v>
      </c>
      <c r="B46" s="307"/>
      <c r="C46" s="307"/>
      <c r="D46" s="307"/>
      <c r="E46" s="307"/>
      <c r="F46" s="307"/>
    </row>
  </sheetData>
  <mergeCells count="4">
    <mergeCell ref="A18:F18"/>
    <mergeCell ref="A19:F19"/>
    <mergeCell ref="A20:F20"/>
    <mergeCell ref="A46:F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E169-3E83-416C-AEAE-0D55624F3BEA}">
  <dimension ref="A1:W44"/>
  <sheetViews>
    <sheetView topLeftCell="A4" workbookViewId="0">
      <selection activeCell="D36" sqref="D36"/>
    </sheetView>
  </sheetViews>
  <sheetFormatPr defaultRowHeight="15" x14ac:dyDescent="0.25"/>
  <cols>
    <col min="1" max="1" width="5.140625" style="12" customWidth="1"/>
    <col min="2" max="2" width="60.5703125" style="12" customWidth="1"/>
    <col min="3" max="3" width="13.140625" style="12" customWidth="1"/>
    <col min="4" max="4" width="13.28515625" style="12" customWidth="1"/>
    <col min="5" max="5" width="13.42578125" style="12" customWidth="1"/>
    <col min="6" max="6" width="13" style="11" customWidth="1"/>
    <col min="7" max="7" width="12" style="11" customWidth="1"/>
    <col min="8" max="23" width="9.140625" style="11"/>
    <col min="24" max="16384" width="9.140625" style="12"/>
  </cols>
  <sheetData>
    <row r="1" spans="1:23" ht="10.5" customHeight="1" x14ac:dyDescent="0.25">
      <c r="A1" s="65"/>
      <c r="B1" s="65"/>
      <c r="C1" s="65"/>
      <c r="D1" s="65"/>
      <c r="E1" s="65"/>
      <c r="F1" s="311"/>
      <c r="G1" s="311"/>
    </row>
    <row r="2" spans="1:23" ht="60.75" customHeight="1" x14ac:dyDescent="0.25">
      <c r="A2" s="312" t="s">
        <v>160</v>
      </c>
      <c r="B2" s="312"/>
      <c r="C2" s="312"/>
      <c r="D2" s="312"/>
      <c r="E2" s="312"/>
      <c r="F2" s="312"/>
      <c r="G2" s="312"/>
    </row>
    <row r="3" spans="1:23" x14ac:dyDescent="0.25">
      <c r="A3" s="65"/>
      <c r="B3" s="65"/>
      <c r="C3" s="65"/>
      <c r="D3" s="65"/>
      <c r="E3" s="65"/>
      <c r="F3" s="65"/>
      <c r="G3" s="65"/>
    </row>
    <row r="4" spans="1:23" s="3" customFormat="1" ht="18.75" x14ac:dyDescent="0.25">
      <c r="A4" s="313" t="s">
        <v>66</v>
      </c>
      <c r="B4" s="313"/>
      <c r="C4" s="313"/>
      <c r="D4" s="313"/>
      <c r="E4" s="313"/>
      <c r="F4" s="313"/>
      <c r="G4" s="3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" customFormat="1" ht="18.75" x14ac:dyDescent="0.25">
      <c r="A5" s="313" t="s">
        <v>119</v>
      </c>
      <c r="B5" s="313"/>
      <c r="C5" s="313"/>
      <c r="D5" s="313"/>
      <c r="E5" s="313"/>
      <c r="F5" s="313"/>
      <c r="G5" s="3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3" customFormat="1" ht="7.5" customHeight="1" x14ac:dyDescent="0.25">
      <c r="A6" s="80"/>
      <c r="B6" s="80"/>
      <c r="C6" s="80"/>
      <c r="D6" s="80"/>
      <c r="E6" s="80"/>
      <c r="F6" s="66"/>
      <c r="G6" s="6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3" customFormat="1" ht="12" customHeight="1" x14ac:dyDescent="0.25">
      <c r="A7" s="314" t="s">
        <v>19</v>
      </c>
      <c r="B7" s="314"/>
      <c r="C7" s="314"/>
      <c r="D7" s="314"/>
      <c r="E7" s="314"/>
      <c r="F7" s="314"/>
      <c r="G7" s="31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s="3" customFormat="1" ht="12" customHeight="1" x14ac:dyDescent="0.25">
      <c r="A8" s="139"/>
      <c r="B8" s="139"/>
      <c r="C8" s="139"/>
      <c r="D8" s="139"/>
      <c r="E8" s="139"/>
      <c r="F8" s="139"/>
      <c r="G8" s="13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3" customFormat="1" ht="15" customHeight="1" x14ac:dyDescent="0.25">
      <c r="A9" s="315" t="s">
        <v>48</v>
      </c>
      <c r="B9" s="315"/>
      <c r="C9" s="315"/>
      <c r="D9" s="315"/>
      <c r="E9" s="315"/>
      <c r="F9" s="315"/>
      <c r="G9" s="3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3" customFormat="1" ht="19.5" customHeight="1" x14ac:dyDescent="0.25">
      <c r="A10" s="308" t="s">
        <v>137</v>
      </c>
      <c r="B10" s="308"/>
      <c r="C10" s="308"/>
      <c r="D10" s="308"/>
      <c r="E10" s="308"/>
      <c r="F10" s="308"/>
      <c r="G10" s="30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3" customFormat="1" ht="14.25" customHeight="1" thickBot="1" x14ac:dyDescent="0.3">
      <c r="A11" s="193"/>
      <c r="B11" s="193"/>
      <c r="C11" s="193"/>
      <c r="D11" s="193"/>
      <c r="E11" s="193"/>
      <c r="F11" s="193"/>
      <c r="G11" s="194" t="s">
        <v>148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15" customFormat="1" ht="30.75" customHeight="1" thickBot="1" x14ac:dyDescent="0.3">
      <c r="A12" s="144"/>
      <c r="B12" s="145" t="s">
        <v>20</v>
      </c>
      <c r="C12" s="145" t="s">
        <v>122</v>
      </c>
      <c r="D12" s="145" t="s">
        <v>111</v>
      </c>
      <c r="E12" s="145" t="s">
        <v>133</v>
      </c>
      <c r="F12" s="145" t="s">
        <v>131</v>
      </c>
      <c r="G12" s="146" t="s">
        <v>132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15" customFormat="1" ht="10.5" customHeight="1" thickTop="1" x14ac:dyDescent="0.25">
      <c r="A13" s="147"/>
      <c r="B13" s="17"/>
      <c r="C13" s="17"/>
      <c r="D13" s="17"/>
      <c r="E13" s="17"/>
      <c r="F13" s="17"/>
      <c r="G13" s="14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19" customFormat="1" ht="15" customHeight="1" x14ac:dyDescent="0.25">
      <c r="A14" s="149" t="s">
        <v>125</v>
      </c>
      <c r="B14" s="140" t="s">
        <v>21</v>
      </c>
      <c r="C14" s="25"/>
      <c r="D14" s="25"/>
      <c r="E14" s="16"/>
      <c r="F14" s="16"/>
      <c r="G14" s="15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19" customFormat="1" ht="15" customHeight="1" x14ac:dyDescent="0.25">
      <c r="A15" s="151" t="s">
        <v>124</v>
      </c>
      <c r="B15" s="25" t="s">
        <v>123</v>
      </c>
      <c r="C15" s="26">
        <f>SUM(C16:C17)</f>
        <v>8684125.629999999</v>
      </c>
      <c r="D15" s="26">
        <f>SUM(D16:D17)</f>
        <v>8372911.2699999996</v>
      </c>
      <c r="E15" s="26">
        <f>SUM(E16:E17)</f>
        <v>14551889</v>
      </c>
      <c r="F15" s="26">
        <f>SUM(F16:F17)</f>
        <v>7960650</v>
      </c>
      <c r="G15" s="152">
        <f>SUM(G16:G17)</f>
        <v>8096650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3" customFormat="1" x14ac:dyDescent="0.25">
      <c r="A16" s="153" t="s">
        <v>22</v>
      </c>
      <c r="B16" s="20" t="s">
        <v>23</v>
      </c>
      <c r="C16" s="24">
        <v>8684099.0899999999</v>
      </c>
      <c r="D16" s="24">
        <v>8370787.71</v>
      </c>
      <c r="E16" s="24">
        <v>14551239</v>
      </c>
      <c r="F16" s="24">
        <v>7960000</v>
      </c>
      <c r="G16" s="154">
        <v>8096000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3" customFormat="1" x14ac:dyDescent="0.25">
      <c r="A17" s="153" t="s">
        <v>24</v>
      </c>
      <c r="B17" s="20" t="s">
        <v>25</v>
      </c>
      <c r="C17" s="24">
        <v>26.54</v>
      </c>
      <c r="D17" s="24">
        <v>2123.56</v>
      </c>
      <c r="E17" s="24">
        <v>650</v>
      </c>
      <c r="F17" s="24">
        <v>650</v>
      </c>
      <c r="G17" s="154">
        <v>650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3" customFormat="1" x14ac:dyDescent="0.25">
      <c r="A18" s="151" t="s">
        <v>126</v>
      </c>
      <c r="B18" s="25" t="s">
        <v>127</v>
      </c>
      <c r="C18" s="141">
        <f>SUM(C19:C20)</f>
        <v>9483320.5999999996</v>
      </c>
      <c r="D18" s="141">
        <f>SUM(D19:D20)</f>
        <v>8380983.4799999995</v>
      </c>
      <c r="E18" s="141">
        <f>SUM(E19:E20)</f>
        <v>14501889</v>
      </c>
      <c r="F18" s="141">
        <f>SUM(F19:F20)</f>
        <v>6848650</v>
      </c>
      <c r="G18" s="155">
        <f>SUM(G19:G20)</f>
        <v>7515650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3" customFormat="1" x14ac:dyDescent="0.25">
      <c r="A19" s="153" t="s">
        <v>26</v>
      </c>
      <c r="B19" s="20" t="s">
        <v>27</v>
      </c>
      <c r="C19" s="24">
        <v>7403288.7699999996</v>
      </c>
      <c r="D19" s="24">
        <v>7708078.8399999999</v>
      </c>
      <c r="E19" s="24">
        <v>13441739</v>
      </c>
      <c r="F19" s="24">
        <v>6488000</v>
      </c>
      <c r="G19" s="154">
        <v>7117000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3" customFormat="1" x14ac:dyDescent="0.25">
      <c r="A20" s="156" t="s">
        <v>28</v>
      </c>
      <c r="B20" s="21" t="s">
        <v>29</v>
      </c>
      <c r="C20" s="24">
        <v>2080031.83</v>
      </c>
      <c r="D20" s="24">
        <v>672904.64</v>
      </c>
      <c r="E20" s="24">
        <v>1060150</v>
      </c>
      <c r="F20" s="24">
        <v>360650</v>
      </c>
      <c r="G20" s="154">
        <v>398650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3" customFormat="1" ht="17.25" customHeight="1" x14ac:dyDescent="0.25">
      <c r="A21" s="157" t="s">
        <v>30</v>
      </c>
      <c r="B21" s="22" t="s">
        <v>31</v>
      </c>
      <c r="C21" s="23">
        <f>C16+C17-C19-C20</f>
        <v>-799194.97000000067</v>
      </c>
      <c r="D21" s="23">
        <f>D16+D17-D19-D20</f>
        <v>-8072.210000000312</v>
      </c>
      <c r="E21" s="23">
        <f>E16+E17-E19-E20</f>
        <v>50000</v>
      </c>
      <c r="F21" s="23">
        <f t="shared" ref="F21:G21" si="0">F16+F17-F19-F20</f>
        <v>1112000</v>
      </c>
      <c r="G21" s="158">
        <f t="shared" si="0"/>
        <v>581000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3" customFormat="1" x14ac:dyDescent="0.25">
      <c r="A22" s="159"/>
      <c r="B22" s="20"/>
      <c r="C22" s="20"/>
      <c r="D22" s="24"/>
      <c r="E22" s="24"/>
      <c r="F22" s="24"/>
      <c r="G22" s="15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3" customFormat="1" x14ac:dyDescent="0.25">
      <c r="A23" s="149" t="s">
        <v>32</v>
      </c>
      <c r="B23" s="140" t="s">
        <v>33</v>
      </c>
      <c r="C23" s="25"/>
      <c r="D23" s="26"/>
      <c r="E23" s="24"/>
      <c r="F23" s="24"/>
      <c r="G23" s="15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3" customFormat="1" x14ac:dyDescent="0.25">
      <c r="A24" s="153" t="s">
        <v>34</v>
      </c>
      <c r="B24" s="20" t="s">
        <v>35</v>
      </c>
      <c r="C24" s="24">
        <v>1637288.55</v>
      </c>
      <c r="D24" s="24">
        <v>530891.23</v>
      </c>
      <c r="E24" s="24">
        <v>531000</v>
      </c>
      <c r="F24" s="67">
        <v>0</v>
      </c>
      <c r="G24" s="160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3" customFormat="1" x14ac:dyDescent="0.25">
      <c r="A25" s="156" t="s">
        <v>36</v>
      </c>
      <c r="B25" s="21" t="s">
        <v>37</v>
      </c>
      <c r="C25" s="24">
        <v>717720.94</v>
      </c>
      <c r="D25" s="24">
        <v>530891.23</v>
      </c>
      <c r="E25" s="24">
        <v>581000</v>
      </c>
      <c r="F25" s="67">
        <v>1112000</v>
      </c>
      <c r="G25" s="160">
        <v>581000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3" customFormat="1" ht="18" customHeight="1" x14ac:dyDescent="0.25">
      <c r="A26" s="157" t="s">
        <v>30</v>
      </c>
      <c r="B26" s="22" t="s">
        <v>38</v>
      </c>
      <c r="C26" s="23">
        <f>C24-C25</f>
        <v>919567.6100000001</v>
      </c>
      <c r="D26" s="23">
        <f>D24-D25</f>
        <v>0</v>
      </c>
      <c r="E26" s="23">
        <f>E24-E25</f>
        <v>-50000</v>
      </c>
      <c r="F26" s="23">
        <f t="shared" ref="F26:G26" si="1">F24-F25</f>
        <v>-1112000</v>
      </c>
      <c r="G26" s="158">
        <f t="shared" si="1"/>
        <v>-581000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3" customFormat="1" x14ac:dyDescent="0.25">
      <c r="A27" s="153"/>
      <c r="B27" s="20"/>
      <c r="C27" s="24"/>
      <c r="D27" s="24"/>
      <c r="E27" s="24"/>
      <c r="F27" s="24"/>
      <c r="G27" s="15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3" customFormat="1" x14ac:dyDescent="0.25">
      <c r="A28" s="151" t="s">
        <v>39</v>
      </c>
      <c r="B28" s="25" t="s">
        <v>128</v>
      </c>
      <c r="C28" s="26"/>
      <c r="D28" s="26"/>
      <c r="E28" s="24"/>
      <c r="F28" s="24"/>
      <c r="G28" s="15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3" customFormat="1" x14ac:dyDescent="0.25">
      <c r="A29" s="151" t="s">
        <v>34</v>
      </c>
      <c r="B29" s="25" t="s">
        <v>40</v>
      </c>
      <c r="C29" s="26">
        <f>C16+C17+C24</f>
        <v>10321414.18</v>
      </c>
      <c r="D29" s="26">
        <f>D16+D17+D24</f>
        <v>8903802.5</v>
      </c>
      <c r="E29" s="26">
        <f>E16+E17+E24</f>
        <v>15082889</v>
      </c>
      <c r="F29" s="26">
        <f>F16+F17+F24</f>
        <v>7960650</v>
      </c>
      <c r="G29" s="152">
        <f>G16+G17+G24</f>
        <v>8096650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3" customFormat="1" x14ac:dyDescent="0.25">
      <c r="A30" s="151" t="s">
        <v>36</v>
      </c>
      <c r="B30" s="27" t="s">
        <v>41</v>
      </c>
      <c r="C30" s="28">
        <f>C19+C20+C25</f>
        <v>10201041.539999999</v>
      </c>
      <c r="D30" s="28">
        <f>D19+D20+D25</f>
        <v>8911874.709999999</v>
      </c>
      <c r="E30" s="28">
        <f>E19+E20+E25</f>
        <v>15082889</v>
      </c>
      <c r="F30" s="28">
        <f>F19+F20+F25</f>
        <v>7960650</v>
      </c>
      <c r="G30" s="152">
        <f>G19+G20+G25</f>
        <v>8096650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3" customFormat="1" ht="18.75" customHeight="1" x14ac:dyDescent="0.25">
      <c r="A31" s="161" t="s">
        <v>30</v>
      </c>
      <c r="B31" s="22" t="s">
        <v>42</v>
      </c>
      <c r="C31" s="23">
        <f>C29-C30</f>
        <v>120372.6400000006</v>
      </c>
      <c r="D31" s="23">
        <f>D29-D30</f>
        <v>-8072.2099999990314</v>
      </c>
      <c r="E31" s="23">
        <f>E29-E30</f>
        <v>0</v>
      </c>
      <c r="F31" s="23">
        <f t="shared" ref="F31:G31" si="2">F29-F30</f>
        <v>0</v>
      </c>
      <c r="G31" s="158">
        <f t="shared" si="2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s="3" customFormat="1" x14ac:dyDescent="0.25">
      <c r="A32" s="153"/>
      <c r="B32" s="20"/>
      <c r="C32" s="24"/>
      <c r="D32" s="24"/>
      <c r="E32" s="24"/>
      <c r="F32" s="24"/>
      <c r="G32" s="15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3" customFormat="1" ht="30" x14ac:dyDescent="0.25">
      <c r="A33" s="151" t="s">
        <v>43</v>
      </c>
      <c r="B33" s="247" t="s">
        <v>161</v>
      </c>
      <c r="C33" s="26"/>
      <c r="D33" s="26"/>
      <c r="E33" s="24"/>
      <c r="F33" s="24"/>
      <c r="G33" s="15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s="3" customFormat="1" x14ac:dyDescent="0.25">
      <c r="A34" s="153" t="s">
        <v>34</v>
      </c>
      <c r="B34" s="20" t="s">
        <v>129</v>
      </c>
      <c r="C34" s="24"/>
      <c r="D34" s="24"/>
      <c r="E34" s="81"/>
      <c r="F34" s="81"/>
      <c r="G34" s="16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s="3" customFormat="1" x14ac:dyDescent="0.25">
      <c r="A35" s="309" t="s">
        <v>147</v>
      </c>
      <c r="B35" s="310"/>
      <c r="C35" s="24">
        <v>-451833.22</v>
      </c>
      <c r="D35" s="24">
        <v>8072.2</v>
      </c>
      <c r="E35" s="81">
        <v>0</v>
      </c>
      <c r="F35" s="81">
        <v>0</v>
      </c>
      <c r="G35" s="162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3" customFormat="1" x14ac:dyDescent="0.25">
      <c r="A36" s="197"/>
      <c r="B36" s="196"/>
      <c r="C36" s="142"/>
      <c r="D36" s="24"/>
      <c r="E36" s="81"/>
      <c r="F36" s="81"/>
      <c r="G36" s="16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s="30" customFormat="1" ht="33" customHeight="1" thickBot="1" x14ac:dyDescent="0.3">
      <c r="A37" s="163"/>
      <c r="B37" s="246" t="s">
        <v>130</v>
      </c>
      <c r="C37" s="164">
        <f>C31+C35</f>
        <v>-331460.57999999938</v>
      </c>
      <c r="D37" s="164">
        <f>D29-D30+D35</f>
        <v>-9.9999990316064213E-3</v>
      </c>
      <c r="E37" s="164">
        <v>0</v>
      </c>
      <c r="F37" s="164">
        <v>0</v>
      </c>
      <c r="G37" s="165">
        <f>G31+G34</f>
        <v>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s="30" customFormat="1" ht="15.75" customHeight="1" x14ac:dyDescent="0.25">
      <c r="A38" s="286"/>
      <c r="B38" s="287"/>
      <c r="C38" s="288"/>
      <c r="D38" s="288"/>
      <c r="E38" s="288"/>
      <c r="F38" s="288"/>
      <c r="G38" s="28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29.25" customHeight="1" x14ac:dyDescent="0.25">
      <c r="A39" s="65"/>
      <c r="B39" s="316" t="s">
        <v>159</v>
      </c>
      <c r="C39" s="317"/>
      <c r="D39" s="317"/>
      <c r="E39" s="317"/>
      <c r="F39" s="317"/>
      <c r="G39" s="317"/>
    </row>
    <row r="40" spans="1:23" x14ac:dyDescent="0.25">
      <c r="A40" s="291"/>
      <c r="B40" s="289" t="s">
        <v>163</v>
      </c>
      <c r="C40" s="290">
        <v>7.5345000000000004</v>
      </c>
      <c r="D40" s="291"/>
      <c r="E40" s="291"/>
      <c r="F40" s="63"/>
      <c r="G40" s="63"/>
    </row>
    <row r="41" spans="1:23" x14ac:dyDescent="0.25">
      <c r="A41" s="291"/>
      <c r="B41" s="291"/>
      <c r="C41" s="291"/>
      <c r="D41" s="291"/>
      <c r="E41" s="291"/>
      <c r="F41" s="63"/>
      <c r="G41" s="63"/>
    </row>
    <row r="42" spans="1:23" x14ac:dyDescent="0.25">
      <c r="B42" s="291"/>
      <c r="C42" s="291"/>
      <c r="D42" s="291"/>
      <c r="E42" s="291"/>
      <c r="F42" s="63"/>
      <c r="G42" s="63"/>
    </row>
    <row r="43" spans="1:23" x14ac:dyDescent="0.25">
      <c r="B43" s="291"/>
      <c r="C43" s="291"/>
      <c r="D43" s="291"/>
      <c r="E43" s="291"/>
      <c r="F43" s="63"/>
      <c r="G43" s="63"/>
    </row>
    <row r="44" spans="1:23" x14ac:dyDescent="0.25">
      <c r="B44" s="291"/>
      <c r="C44" s="291"/>
      <c r="D44" s="291"/>
      <c r="E44" s="291"/>
      <c r="F44" s="63"/>
      <c r="G44" s="63"/>
    </row>
  </sheetData>
  <mergeCells count="9">
    <mergeCell ref="B39:G39"/>
    <mergeCell ref="A10:G10"/>
    <mergeCell ref="A35:B35"/>
    <mergeCell ref="F1:G1"/>
    <mergeCell ref="A2:G2"/>
    <mergeCell ref="A4:G4"/>
    <mergeCell ref="A5:G5"/>
    <mergeCell ref="A7:G7"/>
    <mergeCell ref="A9:G9"/>
  </mergeCells>
  <pageMargins left="0.39370078740157483" right="0" top="0.74803149606299213" bottom="0.74803149606299213" header="0.31496062992125984" footer="0.31496062992125984"/>
  <pageSetup paperSize="9" scale="75" orientation="portrait" r:id="rId1"/>
  <headerFooter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2F95-73D5-4D4A-875D-DB662225C258}">
  <dimension ref="A1:G52"/>
  <sheetViews>
    <sheetView topLeftCell="A22" workbookViewId="0">
      <selection activeCell="G22" sqref="G22"/>
    </sheetView>
  </sheetViews>
  <sheetFormatPr defaultRowHeight="12" x14ac:dyDescent="0.25"/>
  <cols>
    <col min="1" max="1" width="61.28515625" style="31" customWidth="1"/>
    <col min="2" max="2" width="14.7109375" style="31" customWidth="1"/>
    <col min="3" max="4" width="14.5703125" style="31" customWidth="1"/>
    <col min="5" max="5" width="13" style="31" customWidth="1"/>
    <col min="6" max="6" width="12.7109375" style="31" customWidth="1"/>
    <col min="7" max="16384" width="9.140625" style="31"/>
  </cols>
  <sheetData>
    <row r="1" spans="1:7" ht="22.5" customHeight="1" x14ac:dyDescent="0.25">
      <c r="A1" s="318" t="s">
        <v>49</v>
      </c>
      <c r="B1" s="318"/>
      <c r="C1" s="318"/>
      <c r="D1" s="318"/>
      <c r="E1" s="318"/>
      <c r="F1" s="318"/>
    </row>
    <row r="2" spans="1:7" ht="32.25" customHeight="1" x14ac:dyDescent="0.25">
      <c r="A2" s="319" t="s">
        <v>162</v>
      </c>
      <c r="B2" s="320"/>
      <c r="C2" s="320"/>
      <c r="D2" s="320"/>
      <c r="E2" s="320"/>
      <c r="F2" s="320"/>
      <c r="G2" s="143"/>
    </row>
    <row r="3" spans="1:7" ht="32.25" customHeight="1" x14ac:dyDescent="0.25">
      <c r="A3" s="198"/>
      <c r="B3" s="199"/>
      <c r="C3" s="199"/>
      <c r="D3" s="199"/>
      <c r="E3" s="199"/>
      <c r="F3" s="199"/>
      <c r="G3" s="198"/>
    </row>
    <row r="4" spans="1:7" ht="12.75" customHeight="1" thickBot="1" x14ac:dyDescent="0.3">
      <c r="A4" s="32"/>
      <c r="B4" s="32"/>
      <c r="C4" s="32"/>
      <c r="D4" s="32"/>
      <c r="E4" s="32"/>
      <c r="F4" s="192" t="s">
        <v>148</v>
      </c>
    </row>
    <row r="5" spans="1:7" s="33" customFormat="1" ht="32.25" customHeight="1" x14ac:dyDescent="0.25">
      <c r="A5" s="167" t="s">
        <v>50</v>
      </c>
      <c r="B5" s="168" t="s">
        <v>134</v>
      </c>
      <c r="C5" s="168" t="s">
        <v>113</v>
      </c>
      <c r="D5" s="168" t="s">
        <v>135</v>
      </c>
      <c r="E5" s="168" t="s">
        <v>112</v>
      </c>
      <c r="F5" s="169" t="s">
        <v>121</v>
      </c>
    </row>
    <row r="6" spans="1:7" s="33" customFormat="1" ht="15" x14ac:dyDescent="0.25">
      <c r="A6" s="118" t="s">
        <v>9</v>
      </c>
      <c r="B6" s="34"/>
      <c r="C6" s="41"/>
      <c r="D6" s="34"/>
      <c r="E6" s="34"/>
      <c r="F6" s="119"/>
    </row>
    <row r="7" spans="1:7" s="33" customFormat="1" ht="15" x14ac:dyDescent="0.25">
      <c r="A7" s="170" t="s">
        <v>103</v>
      </c>
      <c r="B7" s="35">
        <f>SUM(B8:B11)</f>
        <v>8684099.1000000015</v>
      </c>
      <c r="C7" s="35">
        <f>C8+C9+C10+C11</f>
        <v>8370787.7000000002</v>
      </c>
      <c r="D7" s="35">
        <f>D8+D9+D10+D11</f>
        <v>14551239</v>
      </c>
      <c r="E7" s="35">
        <f>E8+E9+E10+E11</f>
        <v>7960650</v>
      </c>
      <c r="F7" s="171">
        <f>F8+F9+F10+F11</f>
        <v>8096000</v>
      </c>
    </row>
    <row r="8" spans="1:7" s="33" customFormat="1" ht="23.25" customHeight="1" x14ac:dyDescent="0.25">
      <c r="A8" s="172" t="s">
        <v>10</v>
      </c>
      <c r="B8" s="59">
        <v>1621620.54</v>
      </c>
      <c r="C8" s="59">
        <v>1479952.22</v>
      </c>
      <c r="D8" s="59">
        <v>7522429</v>
      </c>
      <c r="E8" s="59">
        <v>954000</v>
      </c>
      <c r="F8" s="173">
        <v>1061780</v>
      </c>
    </row>
    <row r="9" spans="1:7" s="33" customFormat="1" ht="21" customHeight="1" x14ac:dyDescent="0.25">
      <c r="A9" s="172" t="s">
        <v>11</v>
      </c>
      <c r="B9" s="59">
        <v>7042115.54</v>
      </c>
      <c r="C9" s="59">
        <v>6863096.4199999999</v>
      </c>
      <c r="D9" s="59">
        <v>7001080</v>
      </c>
      <c r="E9" s="59">
        <v>6978000</v>
      </c>
      <c r="F9" s="173">
        <v>6994500</v>
      </c>
    </row>
    <row r="10" spans="1:7" s="33" customFormat="1" ht="29.25" customHeight="1" x14ac:dyDescent="0.25">
      <c r="A10" s="172" t="s">
        <v>12</v>
      </c>
      <c r="B10" s="59">
        <v>19532.88</v>
      </c>
      <c r="C10" s="59">
        <v>27075.45</v>
      </c>
      <c r="D10" s="59">
        <v>27080</v>
      </c>
      <c r="E10" s="59">
        <v>28000</v>
      </c>
      <c r="F10" s="173">
        <v>39070</v>
      </c>
    </row>
    <row r="11" spans="1:7" s="33" customFormat="1" ht="21" customHeight="1" x14ac:dyDescent="0.25">
      <c r="A11" s="174" t="s">
        <v>114</v>
      </c>
      <c r="B11" s="59">
        <v>830.14</v>
      </c>
      <c r="C11" s="59">
        <v>663.61</v>
      </c>
      <c r="D11" s="59">
        <v>650</v>
      </c>
      <c r="E11" s="59">
        <v>650</v>
      </c>
      <c r="F11" s="173">
        <v>650</v>
      </c>
    </row>
    <row r="12" spans="1:7" s="33" customFormat="1" ht="15" x14ac:dyDescent="0.25">
      <c r="A12" s="170" t="s">
        <v>104</v>
      </c>
      <c r="B12" s="35">
        <f>SUM(B13)</f>
        <v>26.54</v>
      </c>
      <c r="C12" s="35">
        <f>SUM(C14)</f>
        <v>2123.56</v>
      </c>
      <c r="D12" s="35">
        <f>SUM(D14)</f>
        <v>650</v>
      </c>
      <c r="E12" s="105">
        <f>SUM(E14)</f>
        <v>650</v>
      </c>
      <c r="F12" s="176">
        <f>SUM(F14)</f>
        <v>650</v>
      </c>
    </row>
    <row r="13" spans="1:7" s="33" customFormat="1" ht="21" customHeight="1" x14ac:dyDescent="0.25">
      <c r="A13" s="174" t="s">
        <v>105</v>
      </c>
      <c r="B13" s="59">
        <v>26.54</v>
      </c>
      <c r="C13" s="53">
        <v>0</v>
      </c>
      <c r="D13" s="53">
        <v>0</v>
      </c>
      <c r="E13" s="53">
        <v>0</v>
      </c>
      <c r="F13" s="177">
        <v>0</v>
      </c>
    </row>
    <row r="14" spans="1:7" s="33" customFormat="1" ht="21" customHeight="1" x14ac:dyDescent="0.25">
      <c r="A14" s="174" t="s">
        <v>136</v>
      </c>
      <c r="B14" s="37">
        <v>0</v>
      </c>
      <c r="C14" s="59">
        <v>2123.56</v>
      </c>
      <c r="D14" s="59">
        <v>650</v>
      </c>
      <c r="E14" s="59">
        <v>650</v>
      </c>
      <c r="F14" s="173">
        <v>650</v>
      </c>
    </row>
    <row r="15" spans="1:7" s="33" customFormat="1" ht="26.25" customHeight="1" x14ac:dyDescent="0.25">
      <c r="A15" s="178" t="s">
        <v>13</v>
      </c>
      <c r="B15" s="70">
        <f>SUM(B12+B7)</f>
        <v>8684125.6400000006</v>
      </c>
      <c r="C15" s="70">
        <f>C12+C7</f>
        <v>8372911.2599999998</v>
      </c>
      <c r="D15" s="70">
        <f>SUM(D7+D12)</f>
        <v>14551889</v>
      </c>
      <c r="E15" s="70">
        <f>E8+E9+E10+E11+E12</f>
        <v>7961300</v>
      </c>
      <c r="F15" s="127">
        <f>F8+F9+F10+F11+F12</f>
        <v>8096650</v>
      </c>
    </row>
    <row r="16" spans="1:7" s="33" customFormat="1" ht="15" x14ac:dyDescent="0.25">
      <c r="A16" s="179"/>
      <c r="B16" s="166"/>
      <c r="C16" s="60"/>
      <c r="D16" s="60"/>
      <c r="E16" s="60"/>
      <c r="F16" s="180"/>
    </row>
    <row r="17" spans="1:6" s="33" customFormat="1" ht="22.5" customHeight="1" x14ac:dyDescent="0.25">
      <c r="A17" s="170" t="s">
        <v>44</v>
      </c>
      <c r="B17" s="35">
        <f>SUM(B18:B23)</f>
        <v>7403288.7800000003</v>
      </c>
      <c r="C17" s="35">
        <f>C18+C19+C20+C22+C23+C21</f>
        <v>7708078.8399999989</v>
      </c>
      <c r="D17" s="35">
        <f>D18+D19+D20+D22+D23+D21</f>
        <v>13441739</v>
      </c>
      <c r="E17" s="35">
        <f>SUM(E18:E23)</f>
        <v>6488000</v>
      </c>
      <c r="F17" s="171">
        <f>F18+F19+F20+F22+F23</f>
        <v>7117000</v>
      </c>
    </row>
    <row r="18" spans="1:6" s="33" customFormat="1" ht="21.75" customHeight="1" x14ac:dyDescent="0.25">
      <c r="A18" s="174" t="s">
        <v>4</v>
      </c>
      <c r="B18" s="59">
        <v>403238.79</v>
      </c>
      <c r="C18" s="59">
        <v>480416.75</v>
      </c>
      <c r="D18" s="59">
        <v>482000</v>
      </c>
      <c r="E18" s="59">
        <v>513000</v>
      </c>
      <c r="F18" s="173">
        <v>517000</v>
      </c>
    </row>
    <row r="19" spans="1:6" s="33" customFormat="1" ht="21.75" customHeight="1" x14ac:dyDescent="0.25">
      <c r="A19" s="174" t="s">
        <v>2</v>
      </c>
      <c r="B19" s="59">
        <v>6381387.1600000001</v>
      </c>
      <c r="C19" s="59">
        <v>6607116.5999999996</v>
      </c>
      <c r="D19" s="59">
        <v>12342439</v>
      </c>
      <c r="E19" s="59">
        <v>5360488</v>
      </c>
      <c r="F19" s="173">
        <v>5986808</v>
      </c>
    </row>
    <row r="20" spans="1:6" s="33" customFormat="1" ht="21.75" customHeight="1" x14ac:dyDescent="0.25">
      <c r="A20" s="174" t="s">
        <v>3</v>
      </c>
      <c r="B20" s="59">
        <v>92745.09</v>
      </c>
      <c r="C20" s="59">
        <v>81690.89</v>
      </c>
      <c r="D20" s="59">
        <v>78300</v>
      </c>
      <c r="E20" s="59">
        <v>76980</v>
      </c>
      <c r="F20" s="173">
        <v>75660</v>
      </c>
    </row>
    <row r="21" spans="1:6" s="33" customFormat="1" ht="21.75" customHeight="1" x14ac:dyDescent="0.25">
      <c r="A21" s="174" t="s">
        <v>106</v>
      </c>
      <c r="B21" s="59">
        <v>0</v>
      </c>
      <c r="C21" s="59">
        <v>0</v>
      </c>
      <c r="D21" s="59">
        <v>0</v>
      </c>
      <c r="E21" s="59">
        <v>0</v>
      </c>
      <c r="F21" s="173">
        <v>0</v>
      </c>
    </row>
    <row r="22" spans="1:6" s="33" customFormat="1" ht="21.75" customHeight="1" x14ac:dyDescent="0.25">
      <c r="A22" s="174" t="s">
        <v>83</v>
      </c>
      <c r="B22" s="59">
        <v>517954.37</v>
      </c>
      <c r="C22" s="59">
        <v>530891.23</v>
      </c>
      <c r="D22" s="59">
        <v>531000</v>
      </c>
      <c r="E22" s="59">
        <v>530892</v>
      </c>
      <c r="F22" s="173">
        <v>530892</v>
      </c>
    </row>
    <row r="23" spans="1:6" s="33" customFormat="1" ht="21.75" customHeight="1" x14ac:dyDescent="0.25">
      <c r="A23" s="174" t="s">
        <v>86</v>
      </c>
      <c r="B23" s="59">
        <v>7963.37</v>
      </c>
      <c r="C23" s="59">
        <v>7963.37</v>
      </c>
      <c r="D23" s="59">
        <v>8000</v>
      </c>
      <c r="E23" s="59">
        <v>6640</v>
      </c>
      <c r="F23" s="173">
        <v>6640</v>
      </c>
    </row>
    <row r="24" spans="1:6" s="33" customFormat="1" ht="21" customHeight="1" x14ac:dyDescent="0.25">
      <c r="A24" s="170" t="s">
        <v>45</v>
      </c>
      <c r="B24" s="35">
        <f>SUM(B25:B27)</f>
        <v>2080031.82</v>
      </c>
      <c r="C24" s="35">
        <f>C25+C26+C27</f>
        <v>672904.64</v>
      </c>
      <c r="D24" s="35">
        <f>D25+D26+D27</f>
        <v>1060150</v>
      </c>
      <c r="E24" s="35">
        <f>SUM(E25:E27)</f>
        <v>360650</v>
      </c>
      <c r="F24" s="171">
        <f>F25+F26+F27</f>
        <v>398650</v>
      </c>
    </row>
    <row r="25" spans="1:6" s="33" customFormat="1" ht="23.25" customHeight="1" x14ac:dyDescent="0.25">
      <c r="A25" s="174" t="s">
        <v>7</v>
      </c>
      <c r="B25" s="59">
        <v>88632.48</v>
      </c>
      <c r="C25" s="59">
        <v>241555.51</v>
      </c>
      <c r="D25" s="59">
        <v>756310</v>
      </c>
      <c r="E25" s="59">
        <v>92750</v>
      </c>
      <c r="F25" s="173">
        <v>94230</v>
      </c>
    </row>
    <row r="26" spans="1:6" s="33" customFormat="1" ht="23.25" customHeight="1" x14ac:dyDescent="0.25">
      <c r="A26" s="174" t="s">
        <v>5</v>
      </c>
      <c r="B26" s="59">
        <v>14577.61</v>
      </c>
      <c r="C26" s="59">
        <v>33180.699999999997</v>
      </c>
      <c r="D26" s="59">
        <v>6600</v>
      </c>
      <c r="E26" s="59">
        <v>3900</v>
      </c>
      <c r="F26" s="173">
        <v>3980</v>
      </c>
    </row>
    <row r="27" spans="1:6" s="33" customFormat="1" ht="23.25" customHeight="1" x14ac:dyDescent="0.25">
      <c r="A27" s="174" t="s">
        <v>6</v>
      </c>
      <c r="B27" s="59">
        <v>1976821.73</v>
      </c>
      <c r="C27" s="59">
        <v>398168.43</v>
      </c>
      <c r="D27" s="59">
        <v>297240</v>
      </c>
      <c r="E27" s="59">
        <v>264000</v>
      </c>
      <c r="F27" s="173">
        <v>300440</v>
      </c>
    </row>
    <row r="28" spans="1:6" s="33" customFormat="1" ht="29.25" customHeight="1" x14ac:dyDescent="0.25">
      <c r="A28" s="181" t="s">
        <v>14</v>
      </c>
      <c r="B28" s="72">
        <f>SUM(B24+B17)</f>
        <v>9483320.5999999996</v>
      </c>
      <c r="C28" s="72">
        <f>C24+C17</f>
        <v>8380983.4799999986</v>
      </c>
      <c r="D28" s="72">
        <f>D24+D17</f>
        <v>14501889</v>
      </c>
      <c r="E28" s="72">
        <f>E24+E17</f>
        <v>6848650</v>
      </c>
      <c r="F28" s="182">
        <f>F24+F17</f>
        <v>7515650</v>
      </c>
    </row>
    <row r="29" spans="1:6" s="33" customFormat="1" ht="15" x14ac:dyDescent="0.25">
      <c r="A29" s="183"/>
      <c r="B29" s="36"/>
      <c r="C29" s="36"/>
      <c r="D29" s="36"/>
      <c r="E29" s="36"/>
      <c r="F29" s="184"/>
    </row>
    <row r="30" spans="1:6" s="33" customFormat="1" ht="15" x14ac:dyDescent="0.25">
      <c r="A30" s="185" t="s">
        <v>15</v>
      </c>
      <c r="B30" s="69"/>
      <c r="C30" s="69"/>
      <c r="D30" s="38"/>
      <c r="E30" s="38"/>
      <c r="F30" s="186"/>
    </row>
    <row r="31" spans="1:6" s="33" customFormat="1" ht="23.25" customHeight="1" x14ac:dyDescent="0.25">
      <c r="A31" s="170" t="s">
        <v>46</v>
      </c>
      <c r="B31" s="35">
        <f>SUM(B32:B33)</f>
        <v>1637288.55</v>
      </c>
      <c r="C31" s="35">
        <f>SUM(C32)</f>
        <v>530891.23</v>
      </c>
      <c r="D31" s="35">
        <f>SUM(D32)</f>
        <v>531000</v>
      </c>
      <c r="E31" s="35">
        <f>E33</f>
        <v>0</v>
      </c>
      <c r="F31" s="171">
        <f>F33</f>
        <v>0</v>
      </c>
    </row>
    <row r="32" spans="1:6" s="33" customFormat="1" ht="23.25" customHeight="1" x14ac:dyDescent="0.25">
      <c r="A32" s="187" t="s">
        <v>109</v>
      </c>
      <c r="B32" s="53">
        <v>0</v>
      </c>
      <c r="C32" s="59">
        <v>530891.23</v>
      </c>
      <c r="D32" s="59">
        <v>531000</v>
      </c>
      <c r="E32" s="53">
        <v>0</v>
      </c>
      <c r="F32" s="188">
        <v>0</v>
      </c>
    </row>
    <row r="33" spans="1:6" s="33" customFormat="1" ht="23.25" customHeight="1" x14ac:dyDescent="0.25">
      <c r="A33" s="174" t="s">
        <v>16</v>
      </c>
      <c r="B33" s="59">
        <v>1637288.55</v>
      </c>
      <c r="C33" s="37">
        <v>0</v>
      </c>
      <c r="D33" s="37">
        <v>0</v>
      </c>
      <c r="E33" s="37">
        <v>0</v>
      </c>
      <c r="F33" s="175">
        <v>0</v>
      </c>
    </row>
    <row r="34" spans="1:6" s="33" customFormat="1" ht="30.75" customHeight="1" x14ac:dyDescent="0.25">
      <c r="A34" s="181" t="s">
        <v>17</v>
      </c>
      <c r="B34" s="72">
        <f>SUM(B31)</f>
        <v>1637288.55</v>
      </c>
      <c r="C34" s="72">
        <f>C31</f>
        <v>530891.23</v>
      </c>
      <c r="D34" s="72">
        <f>D31</f>
        <v>531000</v>
      </c>
      <c r="E34" s="72">
        <f>E31</f>
        <v>0</v>
      </c>
      <c r="F34" s="182">
        <f>F31</f>
        <v>0</v>
      </c>
    </row>
    <row r="35" spans="1:6" s="33" customFormat="1" ht="15" x14ac:dyDescent="0.25">
      <c r="A35" s="183"/>
      <c r="B35" s="36"/>
      <c r="C35" s="36"/>
      <c r="D35" s="36"/>
      <c r="E35" s="36"/>
      <c r="F35" s="184"/>
    </row>
    <row r="36" spans="1:6" s="33" customFormat="1" ht="21" customHeight="1" x14ac:dyDescent="0.25">
      <c r="A36" s="170" t="s">
        <v>47</v>
      </c>
      <c r="B36" s="35">
        <f>SUM(B37)</f>
        <v>717720.94</v>
      </c>
      <c r="C36" s="35">
        <f>C37</f>
        <v>530891.23</v>
      </c>
      <c r="D36" s="35">
        <f>D37</f>
        <v>581000</v>
      </c>
      <c r="E36" s="35">
        <f>SUM(E37)</f>
        <v>1112000</v>
      </c>
      <c r="F36" s="171">
        <f>SUM(F37)</f>
        <v>581000</v>
      </c>
    </row>
    <row r="37" spans="1:6" s="33" customFormat="1" ht="21" customHeight="1" x14ac:dyDescent="0.25">
      <c r="A37" s="174" t="s">
        <v>8</v>
      </c>
      <c r="B37" s="59">
        <v>717720.94</v>
      </c>
      <c r="C37" s="59">
        <v>530891.23</v>
      </c>
      <c r="D37" s="59">
        <v>581000</v>
      </c>
      <c r="E37" s="37">
        <v>1112000</v>
      </c>
      <c r="F37" s="175">
        <v>581000</v>
      </c>
    </row>
    <row r="38" spans="1:6" s="33" customFormat="1" ht="29.25" customHeight="1" thickBot="1" x14ac:dyDescent="0.3">
      <c r="A38" s="189" t="s">
        <v>18</v>
      </c>
      <c r="B38" s="190">
        <f>SUM(B36)</f>
        <v>717720.94</v>
      </c>
      <c r="C38" s="190">
        <f>C36</f>
        <v>530891.23</v>
      </c>
      <c r="D38" s="190">
        <f>D36</f>
        <v>581000</v>
      </c>
      <c r="E38" s="190">
        <f t="shared" ref="E38:F38" si="0">E36</f>
        <v>1112000</v>
      </c>
      <c r="F38" s="191">
        <f t="shared" si="0"/>
        <v>581000</v>
      </c>
    </row>
    <row r="39" spans="1:6" x14ac:dyDescent="0.25">
      <c r="A39" s="32"/>
      <c r="B39" s="32"/>
      <c r="C39" s="32"/>
      <c r="D39" s="32"/>
      <c r="E39" s="32"/>
      <c r="F39" s="32"/>
    </row>
    <row r="40" spans="1:6" ht="36" customHeight="1" x14ac:dyDescent="0.25">
      <c r="A40" s="316" t="s">
        <v>159</v>
      </c>
      <c r="B40" s="317"/>
      <c r="C40" s="317"/>
      <c r="D40" s="317"/>
      <c r="E40" s="317"/>
      <c r="F40" s="317"/>
    </row>
    <row r="41" spans="1:6" x14ac:dyDescent="0.25">
      <c r="A41" s="32"/>
      <c r="B41" s="32"/>
      <c r="C41" s="32"/>
      <c r="D41" s="32"/>
      <c r="E41" s="32"/>
      <c r="F41" s="32"/>
    </row>
    <row r="42" spans="1:6" ht="15" x14ac:dyDescent="0.25">
      <c r="A42" s="289" t="s">
        <v>164</v>
      </c>
      <c r="B42" s="292">
        <v>7.5345000000000004</v>
      </c>
      <c r="C42" s="32"/>
      <c r="D42" s="32"/>
      <c r="E42" s="32"/>
      <c r="F42" s="32"/>
    </row>
    <row r="43" spans="1:6" x14ac:dyDescent="0.25">
      <c r="A43" s="32"/>
      <c r="B43" s="32"/>
      <c r="C43" s="32"/>
      <c r="D43" s="32"/>
      <c r="E43" s="32"/>
      <c r="F43" s="32"/>
    </row>
    <row r="44" spans="1:6" x14ac:dyDescent="0.25">
      <c r="A44" s="32"/>
      <c r="B44" s="32"/>
      <c r="C44" s="32"/>
      <c r="D44" s="32"/>
      <c r="E44" s="32"/>
      <c r="F44" s="32"/>
    </row>
    <row r="45" spans="1:6" x14ac:dyDescent="0.25">
      <c r="A45" s="32"/>
      <c r="B45" s="32"/>
      <c r="C45" s="32"/>
      <c r="D45" s="32"/>
      <c r="E45" s="32"/>
      <c r="F45" s="32"/>
    </row>
    <row r="46" spans="1:6" x14ac:dyDescent="0.25">
      <c r="A46" s="32"/>
      <c r="B46" s="32"/>
      <c r="C46" s="32"/>
      <c r="D46" s="32"/>
      <c r="E46" s="32"/>
      <c r="F46" s="32"/>
    </row>
    <row r="47" spans="1:6" x14ac:dyDescent="0.25">
      <c r="A47" s="32"/>
      <c r="B47" s="32"/>
      <c r="C47" s="32"/>
      <c r="D47" s="32"/>
      <c r="E47" s="32"/>
      <c r="F47" s="32"/>
    </row>
    <row r="48" spans="1:6" x14ac:dyDescent="0.25">
      <c r="A48" s="32"/>
      <c r="B48" s="32"/>
      <c r="C48" s="32"/>
      <c r="D48" s="32"/>
      <c r="E48" s="32"/>
      <c r="F48" s="32"/>
    </row>
    <row r="49" spans="1:6" x14ac:dyDescent="0.25">
      <c r="A49" s="32"/>
      <c r="B49" s="32"/>
      <c r="C49" s="32"/>
      <c r="D49" s="32"/>
      <c r="E49" s="32"/>
      <c r="F49" s="32"/>
    </row>
    <row r="50" spans="1:6" x14ac:dyDescent="0.25">
      <c r="A50" s="32"/>
      <c r="B50" s="32"/>
      <c r="C50" s="32"/>
      <c r="D50" s="32"/>
      <c r="E50" s="32"/>
      <c r="F50" s="32"/>
    </row>
    <row r="51" spans="1:6" x14ac:dyDescent="0.25">
      <c r="A51" s="32"/>
      <c r="B51" s="32"/>
      <c r="C51" s="32"/>
      <c r="D51" s="32"/>
      <c r="E51" s="32"/>
      <c r="F51" s="32"/>
    </row>
    <row r="52" spans="1:6" x14ac:dyDescent="0.25">
      <c r="A52" s="32"/>
      <c r="B52" s="32"/>
      <c r="C52" s="32"/>
      <c r="D52" s="32"/>
      <c r="E52" s="32"/>
      <c r="F52" s="32"/>
    </row>
  </sheetData>
  <mergeCells count="3">
    <mergeCell ref="A1:F1"/>
    <mergeCell ref="A2:F2"/>
    <mergeCell ref="A40:F40"/>
  </mergeCells>
  <pageMargins left="0.39370078740157483" right="0.11811023622047245" top="0.74803149606299213" bottom="0.74803149606299213" header="0.31496062992125984" footer="0.31496062992125984"/>
  <pageSetup paperSize="9" scale="75" orientation="portrait" r:id="rId1"/>
  <headerFoot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workbookViewId="0">
      <selection activeCell="H9" sqref="H9"/>
    </sheetView>
  </sheetViews>
  <sheetFormatPr defaultRowHeight="12" x14ac:dyDescent="0.25"/>
  <cols>
    <col min="1" max="1" width="49.140625" style="31" customWidth="1"/>
    <col min="2" max="3" width="12.5703125" style="31" customWidth="1"/>
    <col min="4" max="4" width="12.140625" style="31" customWidth="1"/>
    <col min="5" max="5" width="9.28515625" style="31" customWidth="1"/>
    <col min="6" max="6" width="12.85546875" style="31" customWidth="1"/>
    <col min="7" max="7" width="14.5703125" style="31" customWidth="1"/>
    <col min="8" max="9" width="12.5703125" style="31" customWidth="1"/>
    <col min="10" max="10" width="10.5703125" style="31" customWidth="1"/>
    <col min="11" max="11" width="13.28515625" style="31" customWidth="1"/>
    <col min="12" max="12" width="11.28515625" style="31" customWidth="1"/>
    <col min="13" max="13" width="12.42578125" style="31" customWidth="1"/>
    <col min="14" max="14" width="8.7109375" style="31" customWidth="1"/>
    <col min="15" max="15" width="18.42578125" style="32" customWidth="1"/>
    <col min="16" max="16" width="9.140625" style="32"/>
    <col min="17" max="16384" width="9.140625" style="31"/>
  </cols>
  <sheetData>
    <row r="1" spans="1:16" ht="22.5" customHeight="1" x14ac:dyDescent="0.25">
      <c r="A1" s="318" t="s">
        <v>98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27"/>
      <c r="O1" s="83"/>
    </row>
    <row r="2" spans="1:16" ht="32.25" customHeight="1" x14ac:dyDescent="0.25">
      <c r="A2" s="319" t="s">
        <v>138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198"/>
      <c r="M2" s="198"/>
      <c r="N2" s="84"/>
      <c r="O2" s="82"/>
    </row>
    <row r="3" spans="1:16" ht="12.75" customHeight="1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s="33" customFormat="1" ht="15.75" thickBot="1" x14ac:dyDescent="0.3">
      <c r="A4" s="111" t="s">
        <v>50</v>
      </c>
      <c r="B4" s="321" t="s">
        <v>120</v>
      </c>
      <c r="C4" s="322"/>
      <c r="D4" s="322"/>
      <c r="E4" s="322"/>
      <c r="F4" s="323"/>
      <c r="G4" s="324" t="s">
        <v>112</v>
      </c>
      <c r="H4" s="325"/>
      <c r="I4" s="325"/>
      <c r="J4" s="326"/>
      <c r="K4" s="324" t="s">
        <v>121</v>
      </c>
      <c r="L4" s="325"/>
      <c r="M4" s="325"/>
      <c r="N4" s="326"/>
      <c r="O4" s="85"/>
      <c r="P4" s="86"/>
    </row>
    <row r="5" spans="1:16" s="33" customFormat="1" ht="16.5" thickTop="1" thickBot="1" x14ac:dyDescent="0.3">
      <c r="A5" s="112" t="s">
        <v>108</v>
      </c>
      <c r="B5" s="249"/>
      <c r="C5" s="108"/>
      <c r="D5" s="108"/>
      <c r="E5" s="108"/>
      <c r="F5" s="119"/>
      <c r="G5" s="130"/>
      <c r="H5" s="108"/>
      <c r="I5" s="108"/>
      <c r="J5" s="98"/>
      <c r="K5" s="130"/>
      <c r="L5" s="68"/>
      <c r="M5" s="108"/>
      <c r="N5" s="99"/>
      <c r="O5" s="87"/>
      <c r="P5" s="86"/>
    </row>
    <row r="6" spans="1:16" s="33" customFormat="1" ht="58.5" customHeight="1" thickBot="1" x14ac:dyDescent="0.3">
      <c r="A6" s="113" t="s">
        <v>100</v>
      </c>
      <c r="B6" s="251" t="s">
        <v>149</v>
      </c>
      <c r="C6" s="100" t="s">
        <v>152</v>
      </c>
      <c r="D6" s="120" t="s">
        <v>151</v>
      </c>
      <c r="E6" s="110" t="s">
        <v>115</v>
      </c>
      <c r="F6" s="120" t="s">
        <v>150</v>
      </c>
      <c r="G6" s="251" t="s">
        <v>149</v>
      </c>
      <c r="H6" s="100" t="s">
        <v>152</v>
      </c>
      <c r="I6" s="120" t="s">
        <v>151</v>
      </c>
      <c r="J6" s="110" t="s">
        <v>115</v>
      </c>
      <c r="K6" s="251" t="s">
        <v>149</v>
      </c>
      <c r="L6" s="100" t="s">
        <v>152</v>
      </c>
      <c r="M6" s="120" t="s">
        <v>151</v>
      </c>
      <c r="N6" s="110" t="s">
        <v>115</v>
      </c>
      <c r="O6" s="87"/>
      <c r="P6" s="86"/>
    </row>
    <row r="7" spans="1:16" s="33" customFormat="1" ht="15" x14ac:dyDescent="0.25">
      <c r="A7" s="114" t="s">
        <v>99</v>
      </c>
      <c r="B7" s="250">
        <f t="shared" ref="B7:H7" si="0">B8+B9+B10</f>
        <v>52405000</v>
      </c>
      <c r="C7" s="250">
        <f t="shared" si="0"/>
        <v>314000</v>
      </c>
      <c r="D7" s="250">
        <f t="shared" si="0"/>
        <v>4300000</v>
      </c>
      <c r="E7" s="250">
        <f t="shared" si="0"/>
        <v>0</v>
      </c>
      <c r="F7" s="121">
        <f t="shared" si="0"/>
        <v>10000000</v>
      </c>
      <c r="G7" s="131">
        <f t="shared" si="0"/>
        <v>52490000</v>
      </c>
      <c r="H7" s="250">
        <f t="shared" si="0"/>
        <v>320000</v>
      </c>
      <c r="I7" s="109"/>
      <c r="J7" s="92">
        <f>J8+J9+J10</f>
        <v>0</v>
      </c>
      <c r="K7" s="131">
        <f>K8+K9+K10</f>
        <v>52590000</v>
      </c>
      <c r="L7" s="253"/>
      <c r="M7" s="109"/>
      <c r="N7" s="92">
        <v>0</v>
      </c>
      <c r="O7" s="88"/>
      <c r="P7" s="86"/>
    </row>
    <row r="8" spans="1:16" s="33" customFormat="1" ht="30" x14ac:dyDescent="0.25">
      <c r="A8" s="195" t="s">
        <v>10</v>
      </c>
      <c r="B8" s="122"/>
      <c r="C8" s="91"/>
      <c r="D8" s="91">
        <v>4300000</v>
      </c>
      <c r="E8" s="91"/>
      <c r="F8" s="123">
        <v>10000000</v>
      </c>
      <c r="G8" s="132"/>
      <c r="H8" s="91"/>
      <c r="I8" s="91">
        <v>7185000</v>
      </c>
      <c r="J8" s="96"/>
      <c r="K8" s="132"/>
      <c r="L8" s="254"/>
      <c r="M8" s="91">
        <v>8000000</v>
      </c>
      <c r="N8" s="93"/>
      <c r="O8" s="89"/>
      <c r="P8" s="86"/>
    </row>
    <row r="9" spans="1:16" s="33" customFormat="1" ht="15" x14ac:dyDescent="0.25">
      <c r="A9" s="195" t="s">
        <v>11</v>
      </c>
      <c r="B9" s="122">
        <v>52405000</v>
      </c>
      <c r="C9" s="91">
        <v>110000</v>
      </c>
      <c r="D9" s="91"/>
      <c r="E9" s="91"/>
      <c r="F9" s="123"/>
      <c r="G9" s="132">
        <v>52490000</v>
      </c>
      <c r="H9" s="91">
        <v>110000</v>
      </c>
      <c r="I9" s="91"/>
      <c r="J9" s="96"/>
      <c r="K9" s="132">
        <v>52590000</v>
      </c>
      <c r="L9" s="254">
        <v>110000</v>
      </c>
      <c r="M9" s="91"/>
      <c r="N9" s="93"/>
      <c r="O9" s="89"/>
      <c r="P9" s="86"/>
    </row>
    <row r="10" spans="1:16" s="33" customFormat="1" ht="30" x14ac:dyDescent="0.25">
      <c r="A10" s="195" t="s">
        <v>12</v>
      </c>
      <c r="B10" s="122"/>
      <c r="C10" s="91">
        <v>204000</v>
      </c>
      <c r="D10" s="91"/>
      <c r="E10" s="91"/>
      <c r="F10" s="123"/>
      <c r="G10" s="132"/>
      <c r="H10" s="91">
        <v>210000</v>
      </c>
      <c r="I10" s="91"/>
      <c r="J10" s="96"/>
      <c r="K10" s="132"/>
      <c r="L10" s="254">
        <v>295000</v>
      </c>
      <c r="M10" s="91"/>
      <c r="N10" s="93"/>
      <c r="O10" s="89"/>
      <c r="P10" s="86"/>
    </row>
    <row r="11" spans="1:16" s="33" customFormat="1" ht="15" x14ac:dyDescent="0.25">
      <c r="A11" s="115" t="s">
        <v>114</v>
      </c>
      <c r="B11" s="125">
        <v>0</v>
      </c>
      <c r="C11" s="138"/>
      <c r="D11" s="138"/>
      <c r="E11" s="125">
        <v>5000</v>
      </c>
      <c r="F11" s="124"/>
      <c r="G11" s="133"/>
      <c r="H11" s="138"/>
      <c r="I11" s="138"/>
      <c r="J11" s="94">
        <v>5000</v>
      </c>
      <c r="K11" s="133"/>
      <c r="L11" s="252"/>
      <c r="M11" s="138"/>
      <c r="N11" s="106">
        <v>5000</v>
      </c>
      <c r="O11" s="90"/>
      <c r="P11" s="86"/>
    </row>
    <row r="12" spans="1:16" s="33" customFormat="1" ht="30" x14ac:dyDescent="0.25">
      <c r="A12" s="115" t="s">
        <v>153</v>
      </c>
      <c r="B12" s="125"/>
      <c r="C12" s="138"/>
      <c r="D12" s="138"/>
      <c r="E12" s="106">
        <v>16000</v>
      </c>
      <c r="F12" s="124"/>
      <c r="G12" s="133"/>
      <c r="H12" s="138"/>
      <c r="I12" s="138"/>
      <c r="J12" s="257">
        <v>5000</v>
      </c>
      <c r="K12" s="133"/>
      <c r="L12" s="252"/>
      <c r="M12" s="138"/>
      <c r="N12" s="258">
        <v>5000</v>
      </c>
      <c r="O12" s="90"/>
      <c r="P12" s="86"/>
    </row>
    <row r="13" spans="1:16" s="33" customFormat="1" ht="30" x14ac:dyDescent="0.25">
      <c r="A13" s="115" t="s">
        <v>109</v>
      </c>
      <c r="B13" s="122">
        <v>0</v>
      </c>
      <c r="C13" s="248"/>
      <c r="D13" s="248"/>
      <c r="E13" s="138"/>
      <c r="F13" s="124"/>
      <c r="G13" s="133"/>
      <c r="H13" s="248"/>
      <c r="I13" s="248"/>
      <c r="J13" s="97"/>
      <c r="K13" s="133"/>
      <c r="L13" s="252"/>
      <c r="M13" s="248"/>
      <c r="N13" s="95"/>
      <c r="O13" s="90"/>
      <c r="P13" s="86"/>
    </row>
    <row r="14" spans="1:16" s="33" customFormat="1" ht="15" x14ac:dyDescent="0.25">
      <c r="A14" s="115" t="s">
        <v>16</v>
      </c>
      <c r="B14" s="125"/>
      <c r="C14" s="106"/>
      <c r="D14" s="106"/>
      <c r="E14" s="106">
        <v>0</v>
      </c>
      <c r="F14" s="124"/>
      <c r="G14" s="133">
        <v>0</v>
      </c>
      <c r="H14" s="106"/>
      <c r="I14" s="106"/>
      <c r="J14" s="97"/>
      <c r="K14" s="133"/>
      <c r="L14" s="252"/>
      <c r="M14" s="106"/>
      <c r="N14" s="95"/>
      <c r="O14" s="90"/>
      <c r="P14" s="86"/>
    </row>
    <row r="15" spans="1:16" s="33" customFormat="1" ht="26.25" customHeight="1" x14ac:dyDescent="0.25">
      <c r="A15" s="116" t="s">
        <v>101</v>
      </c>
      <c r="B15" s="126">
        <f>B7+B14+B13</f>
        <v>52405000</v>
      </c>
      <c r="C15" s="107"/>
      <c r="D15" s="107"/>
      <c r="E15" s="107">
        <f>SUM(E11:E12)</f>
        <v>21000</v>
      </c>
      <c r="F15" s="127">
        <f>F7+F14</f>
        <v>10000000</v>
      </c>
      <c r="G15" s="134">
        <f>G8+G9+G10</f>
        <v>52490000</v>
      </c>
      <c r="H15" s="107"/>
      <c r="I15" s="107"/>
      <c r="J15" s="107">
        <f>J7+J14+J11</f>
        <v>5000</v>
      </c>
      <c r="K15" s="136">
        <f>K8+K9+K10</f>
        <v>52590000</v>
      </c>
      <c r="L15" s="255"/>
      <c r="M15" s="107"/>
      <c r="N15" s="71">
        <f>N7+N14+N11</f>
        <v>5000</v>
      </c>
      <c r="O15" s="89"/>
      <c r="P15" s="86"/>
    </row>
    <row r="16" spans="1:16" s="33" customFormat="1" ht="15.75" thickBot="1" x14ac:dyDescent="0.3">
      <c r="A16" s="117"/>
      <c r="B16" s="128"/>
      <c r="C16" s="101"/>
      <c r="D16" s="101"/>
      <c r="E16" s="101"/>
      <c r="F16" s="129"/>
      <c r="G16" s="135"/>
      <c r="H16" s="101"/>
      <c r="I16" s="101"/>
      <c r="J16" s="102"/>
      <c r="K16" s="137"/>
      <c r="L16" s="256"/>
      <c r="M16" s="101"/>
      <c r="N16" s="103"/>
      <c r="O16" s="89"/>
      <c r="P16" s="86"/>
    </row>
    <row r="17" spans="1:14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2"/>
      <c r="B19" s="104"/>
      <c r="C19" s="104"/>
      <c r="D19" s="104"/>
      <c r="E19" s="104"/>
      <c r="F19" s="32"/>
      <c r="G19" s="104"/>
      <c r="H19" s="104"/>
      <c r="I19" s="104"/>
      <c r="J19" s="32"/>
      <c r="K19" s="32"/>
      <c r="L19" s="32"/>
      <c r="M19" s="104"/>
      <c r="N19" s="32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</sheetData>
  <mergeCells count="5">
    <mergeCell ref="A2:K2"/>
    <mergeCell ref="B4:F4"/>
    <mergeCell ref="G4:J4"/>
    <mergeCell ref="K4:N4"/>
    <mergeCell ref="A1:N1"/>
  </mergeCells>
  <pageMargins left="0.11811023622047245" right="0" top="0.74803149606299213" bottom="0.74803149606299213" header="0.31496062992125984" footer="0.31496062992125984"/>
  <pageSetup paperSize="9" scale="68" firstPageNumber="4" orientation="landscape" useFirstPageNumber="1" r:id="rId1"/>
  <headerFooter scaleWithDoc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8291-4E46-4B43-A604-B3765D554432}">
  <dimension ref="A1:G151"/>
  <sheetViews>
    <sheetView tabSelected="1" view="pageLayout" topLeftCell="A49" zoomScaleNormal="100" workbookViewId="0">
      <selection activeCell="C121" sqref="C121"/>
    </sheetView>
  </sheetViews>
  <sheetFormatPr defaultRowHeight="15" x14ac:dyDescent="0.25"/>
  <cols>
    <col min="1" max="1" width="68.85546875" style="40" customWidth="1"/>
    <col min="2" max="3" width="13.85546875" style="40" customWidth="1"/>
    <col min="4" max="4" width="14.140625" style="40" customWidth="1"/>
    <col min="5" max="5" width="13.5703125" style="40" customWidth="1"/>
    <col min="6" max="6" width="13.28515625" style="40" customWidth="1"/>
    <col min="7" max="7" width="88.28515625" style="49" bestFit="1" customWidth="1"/>
    <col min="8" max="16384" width="9.140625" style="2"/>
  </cols>
  <sheetData>
    <row r="1" spans="1:7" s="39" customFormat="1" x14ac:dyDescent="0.25">
      <c r="A1" s="350" t="s">
        <v>51</v>
      </c>
      <c r="B1" s="351"/>
      <c r="C1" s="351"/>
      <c r="D1" s="351"/>
      <c r="E1" s="351"/>
      <c r="F1" s="352"/>
      <c r="G1" s="50"/>
    </row>
    <row r="2" spans="1:7" s="39" customFormat="1" ht="36" customHeight="1" x14ac:dyDescent="0.25">
      <c r="A2" s="353" t="s">
        <v>139</v>
      </c>
      <c r="B2" s="312"/>
      <c r="C2" s="312"/>
      <c r="D2" s="312"/>
      <c r="E2" s="312"/>
      <c r="F2" s="354"/>
      <c r="G2" s="50"/>
    </row>
    <row r="3" spans="1:7" s="39" customFormat="1" x14ac:dyDescent="0.25">
      <c r="A3" s="355" t="s">
        <v>74</v>
      </c>
      <c r="B3" s="356"/>
      <c r="C3" s="356"/>
      <c r="D3" s="356"/>
      <c r="E3" s="356"/>
      <c r="F3" s="357"/>
      <c r="G3" s="50"/>
    </row>
    <row r="4" spans="1:7" s="39" customFormat="1" x14ac:dyDescent="0.25">
      <c r="A4" s="240"/>
      <c r="B4" s="241"/>
      <c r="C4" s="241"/>
      <c r="D4" s="241"/>
      <c r="E4" s="241"/>
      <c r="F4" s="302" t="s">
        <v>148</v>
      </c>
      <c r="G4" s="50"/>
    </row>
    <row r="5" spans="1:7" ht="29.25" customHeight="1" thickBot="1" x14ac:dyDescent="0.3">
      <c r="A5" s="242" t="s">
        <v>50</v>
      </c>
      <c r="B5" s="205" t="s">
        <v>122</v>
      </c>
      <c r="C5" s="205" t="s">
        <v>111</v>
      </c>
      <c r="D5" s="205" t="s">
        <v>140</v>
      </c>
      <c r="E5" s="206" t="s">
        <v>112</v>
      </c>
      <c r="F5" s="243" t="s">
        <v>121</v>
      </c>
    </row>
    <row r="6" spans="1:7" ht="21" customHeight="1" x14ac:dyDescent="0.25">
      <c r="A6" s="297" t="s">
        <v>0</v>
      </c>
      <c r="B6" s="294">
        <f t="shared" ref="B6:F8" si="0">B7</f>
        <v>10201041.52</v>
      </c>
      <c r="C6" s="294">
        <f t="shared" si="0"/>
        <v>8911874.709999999</v>
      </c>
      <c r="D6" s="294">
        <f t="shared" si="0"/>
        <v>15082889</v>
      </c>
      <c r="E6" s="295">
        <f t="shared" si="0"/>
        <v>7960650</v>
      </c>
      <c r="F6" s="296">
        <f t="shared" si="0"/>
        <v>8096650</v>
      </c>
    </row>
    <row r="7" spans="1:7" s="44" customFormat="1" ht="21" customHeight="1" x14ac:dyDescent="0.25">
      <c r="A7" s="207" t="s">
        <v>75</v>
      </c>
      <c r="B7" s="47">
        <f t="shared" si="0"/>
        <v>10201041.52</v>
      </c>
      <c r="C7" s="47">
        <f t="shared" si="0"/>
        <v>8911874.709999999</v>
      </c>
      <c r="D7" s="47">
        <f t="shared" si="0"/>
        <v>15082889</v>
      </c>
      <c r="E7" s="75">
        <f t="shared" si="0"/>
        <v>7960650</v>
      </c>
      <c r="F7" s="208">
        <f t="shared" si="0"/>
        <v>8096650</v>
      </c>
      <c r="G7" s="49"/>
    </row>
    <row r="8" spans="1:7" s="44" customFormat="1" ht="27.75" customHeight="1" x14ac:dyDescent="0.25">
      <c r="A8" s="209" t="s">
        <v>76</v>
      </c>
      <c r="B8" s="48">
        <f t="shared" si="0"/>
        <v>10201041.52</v>
      </c>
      <c r="C8" s="48">
        <f t="shared" si="0"/>
        <v>8911874.709999999</v>
      </c>
      <c r="D8" s="48">
        <f t="shared" si="0"/>
        <v>15082889</v>
      </c>
      <c r="E8" s="76">
        <f t="shared" si="0"/>
        <v>7960650</v>
      </c>
      <c r="F8" s="210">
        <f t="shared" si="0"/>
        <v>8096650</v>
      </c>
      <c r="G8" s="49"/>
    </row>
    <row r="9" spans="1:7" s="44" customFormat="1" ht="18.75" customHeight="1" thickBot="1" x14ac:dyDescent="0.3">
      <c r="A9" s="211" t="s">
        <v>68</v>
      </c>
      <c r="B9" s="212">
        <f>SUM(B11+B66+B115+B92)</f>
        <v>10201041.52</v>
      </c>
      <c r="C9" s="212">
        <f>SUM(C11+C66+C115+C92+C108)</f>
        <v>8911874.709999999</v>
      </c>
      <c r="D9" s="212">
        <f>SUM(D11+D66+D115+D92+D108+D122+D129)</f>
        <v>15082889</v>
      </c>
      <c r="E9" s="212">
        <f>SUM(E11+E66+E115+E92+E108+E122+E129)</f>
        <v>7960650</v>
      </c>
      <c r="F9" s="212">
        <f>SUM(F11+F66+F115+F92+F108+F122+F129)</f>
        <v>8096650</v>
      </c>
      <c r="G9" s="49"/>
    </row>
    <row r="10" spans="1:7" s="44" customFormat="1" ht="20.25" customHeight="1" thickBot="1" x14ac:dyDescent="0.3">
      <c r="A10" s="203"/>
      <c r="B10" s="204"/>
      <c r="C10" s="204"/>
      <c r="D10" s="204"/>
      <c r="E10" s="201"/>
      <c r="F10" s="201"/>
      <c r="G10" s="202"/>
    </row>
    <row r="11" spans="1:7" s="45" customFormat="1" ht="19.5" customHeight="1" x14ac:dyDescent="0.25">
      <c r="A11" s="213" t="s">
        <v>77</v>
      </c>
      <c r="B11" s="214">
        <f>SUM(B12+B17+B22+B29+B38+B43+B48+B53+B58)</f>
        <v>1731324.8500000003</v>
      </c>
      <c r="C11" s="214">
        <f>SUM(C12+C17+C22+C29+C38+C43+C48+C53+C58)</f>
        <v>1909602.5</v>
      </c>
      <c r="D11" s="214">
        <f>SUM(D12+D17+D22+D29+D38+D43+D48+D53+D58)</f>
        <v>1865500</v>
      </c>
      <c r="E11" s="214">
        <f>SUM(E12+E17+E22+E29+E38+E43+E48+E53+E58)</f>
        <v>1922100</v>
      </c>
      <c r="F11" s="215">
        <f>SUM(F12+F17+F22+F29+F38+F43+F48+F53+F58)</f>
        <v>1925270</v>
      </c>
      <c r="G11" s="49"/>
    </row>
    <row r="12" spans="1:7" s="46" customFormat="1" ht="20.25" customHeight="1" x14ac:dyDescent="0.25">
      <c r="A12" s="216" t="s">
        <v>88</v>
      </c>
      <c r="B12" s="78">
        <f>SUM(B14)</f>
        <v>403238.79</v>
      </c>
      <c r="C12" s="43">
        <f>SUM(C14+C16)</f>
        <v>480416.76</v>
      </c>
      <c r="D12" s="43">
        <f>SUM(D14+D16)</f>
        <v>482000</v>
      </c>
      <c r="E12" s="43">
        <f>SUM(E14+E16)</f>
        <v>513000</v>
      </c>
      <c r="F12" s="270">
        <f>SUM(F14+F16)</f>
        <v>517000</v>
      </c>
      <c r="G12" s="49"/>
    </row>
    <row r="13" spans="1:7" s="46" customFormat="1" ht="15" customHeight="1" x14ac:dyDescent="0.25">
      <c r="A13" s="332" t="s">
        <v>1</v>
      </c>
      <c r="B13" s="333"/>
      <c r="C13" s="333"/>
      <c r="D13" s="334"/>
      <c r="E13" s="334"/>
      <c r="F13" s="335"/>
      <c r="G13" s="49"/>
    </row>
    <row r="14" spans="1:7" ht="20.25" customHeight="1" x14ac:dyDescent="0.25">
      <c r="A14" s="218" t="s">
        <v>4</v>
      </c>
      <c r="B14" s="79">
        <v>403238.79</v>
      </c>
      <c r="C14" s="42">
        <v>0</v>
      </c>
      <c r="D14" s="42">
        <v>0</v>
      </c>
      <c r="E14" s="74">
        <v>0</v>
      </c>
      <c r="F14" s="219">
        <v>0</v>
      </c>
    </row>
    <row r="15" spans="1:7" ht="15" customHeight="1" x14ac:dyDescent="0.25">
      <c r="A15" s="328" t="s">
        <v>145</v>
      </c>
      <c r="B15" s="329"/>
      <c r="C15" s="329"/>
      <c r="D15" s="330"/>
      <c r="E15" s="330"/>
      <c r="F15" s="331"/>
    </row>
    <row r="16" spans="1:7" ht="21" customHeight="1" x14ac:dyDescent="0.25">
      <c r="A16" s="218" t="s">
        <v>4</v>
      </c>
      <c r="B16" s="79">
        <v>0</v>
      </c>
      <c r="C16" s="42">
        <v>480416.76</v>
      </c>
      <c r="D16" s="42">
        <v>482000</v>
      </c>
      <c r="E16" s="74">
        <v>513000</v>
      </c>
      <c r="F16" s="219">
        <v>517000</v>
      </c>
    </row>
    <row r="17" spans="1:6" ht="20.25" customHeight="1" x14ac:dyDescent="0.25">
      <c r="A17" s="216" t="s">
        <v>89</v>
      </c>
      <c r="B17" s="78">
        <f>SUM(B19)</f>
        <v>33990</v>
      </c>
      <c r="C17" s="43">
        <f>SUM(C19+C21)</f>
        <v>48178.38</v>
      </c>
      <c r="D17" s="43">
        <f>SUM(D19+D21)</f>
        <v>48200</v>
      </c>
      <c r="E17" s="43">
        <f>SUM(E19+E21)</f>
        <v>48500</v>
      </c>
      <c r="F17" s="270">
        <f>SUM(F19+F21)</f>
        <v>48500</v>
      </c>
    </row>
    <row r="18" spans="1:6" ht="13.5" customHeight="1" x14ac:dyDescent="0.25">
      <c r="A18" s="332" t="s">
        <v>1</v>
      </c>
      <c r="B18" s="333"/>
      <c r="C18" s="333"/>
      <c r="D18" s="334"/>
      <c r="E18" s="334"/>
      <c r="F18" s="335"/>
    </row>
    <row r="19" spans="1:6" ht="19.5" customHeight="1" x14ac:dyDescent="0.25">
      <c r="A19" s="220" t="s">
        <v>2</v>
      </c>
      <c r="B19" s="79">
        <v>33990</v>
      </c>
      <c r="C19" s="42">
        <v>0</v>
      </c>
      <c r="D19" s="42">
        <v>0</v>
      </c>
      <c r="E19" s="74">
        <v>0</v>
      </c>
      <c r="F19" s="219">
        <v>0</v>
      </c>
    </row>
    <row r="20" spans="1:6" ht="14.25" customHeight="1" x14ac:dyDescent="0.25">
      <c r="A20" s="328" t="s">
        <v>145</v>
      </c>
      <c r="B20" s="329"/>
      <c r="C20" s="329"/>
      <c r="D20" s="330"/>
      <c r="E20" s="330"/>
      <c r="F20" s="331"/>
    </row>
    <row r="21" spans="1:6" ht="24.75" customHeight="1" x14ac:dyDescent="0.25">
      <c r="A21" s="220" t="s">
        <v>2</v>
      </c>
      <c r="B21" s="42">
        <v>0</v>
      </c>
      <c r="C21" s="42">
        <v>48178.38</v>
      </c>
      <c r="D21" s="42">
        <v>48200</v>
      </c>
      <c r="E21" s="74">
        <v>48500</v>
      </c>
      <c r="F21" s="219">
        <v>48500</v>
      </c>
    </row>
    <row r="22" spans="1:6" ht="20.25" customHeight="1" x14ac:dyDescent="0.25">
      <c r="A22" s="221" t="s">
        <v>78</v>
      </c>
      <c r="B22" s="51">
        <f>SUM(B24+B26+B28)</f>
        <v>30595.46</v>
      </c>
      <c r="C22" s="51">
        <f>SUM(C24+C26+C28)</f>
        <v>39949.57</v>
      </c>
      <c r="D22" s="51">
        <f>SUM(D24+D26+D28)</f>
        <v>39950</v>
      </c>
      <c r="E22" s="51">
        <f t="shared" ref="E22:F22" si="1">SUM(E24+E26+E28)</f>
        <v>40470</v>
      </c>
      <c r="F22" s="284">
        <f t="shared" si="1"/>
        <v>40470</v>
      </c>
    </row>
    <row r="23" spans="1:6" ht="15.75" customHeight="1" x14ac:dyDescent="0.25">
      <c r="A23" s="332" t="s">
        <v>1</v>
      </c>
      <c r="B23" s="333"/>
      <c r="C23" s="333"/>
      <c r="D23" s="334"/>
      <c r="E23" s="334"/>
      <c r="F23" s="335"/>
    </row>
    <row r="24" spans="1:6" ht="21" customHeight="1" x14ac:dyDescent="0.25">
      <c r="A24" s="220" t="s">
        <v>2</v>
      </c>
      <c r="B24" s="79">
        <v>27534.79</v>
      </c>
      <c r="C24" s="42">
        <v>0</v>
      </c>
      <c r="D24" s="42">
        <v>0</v>
      </c>
      <c r="E24" s="74">
        <v>0</v>
      </c>
      <c r="F24" s="219">
        <v>0</v>
      </c>
    </row>
    <row r="25" spans="1:6" ht="14.25" customHeight="1" x14ac:dyDescent="0.25">
      <c r="A25" s="340" t="s">
        <v>118</v>
      </c>
      <c r="B25" s="341"/>
      <c r="C25" s="341"/>
      <c r="D25" s="342"/>
      <c r="E25" s="342"/>
      <c r="F25" s="343"/>
    </row>
    <row r="26" spans="1:6" ht="23.25" customHeight="1" x14ac:dyDescent="0.25">
      <c r="A26" s="220" t="s">
        <v>2</v>
      </c>
      <c r="B26" s="79">
        <v>140.26</v>
      </c>
      <c r="C26" s="42">
        <v>663.62</v>
      </c>
      <c r="D26" s="42">
        <v>650</v>
      </c>
      <c r="E26" s="42">
        <v>650</v>
      </c>
      <c r="F26" s="222">
        <v>650</v>
      </c>
    </row>
    <row r="27" spans="1:6" ht="15" customHeight="1" x14ac:dyDescent="0.25">
      <c r="A27" s="328" t="s">
        <v>145</v>
      </c>
      <c r="B27" s="329"/>
      <c r="C27" s="329"/>
      <c r="D27" s="330"/>
      <c r="E27" s="330"/>
      <c r="F27" s="331"/>
    </row>
    <row r="28" spans="1:6" ht="21.75" customHeight="1" x14ac:dyDescent="0.25">
      <c r="A28" s="220" t="s">
        <v>2</v>
      </c>
      <c r="B28" s="79">
        <v>2920.41</v>
      </c>
      <c r="C28" s="42">
        <v>39285.949999999997</v>
      </c>
      <c r="D28" s="42">
        <v>39300</v>
      </c>
      <c r="E28" s="74">
        <v>39820</v>
      </c>
      <c r="F28" s="219">
        <v>39820</v>
      </c>
    </row>
    <row r="29" spans="1:6" ht="20.25" customHeight="1" x14ac:dyDescent="0.25">
      <c r="A29" s="221" t="s">
        <v>79</v>
      </c>
      <c r="B29" s="51">
        <f>SUM(B31+B33+B35)</f>
        <v>510811.17000000004</v>
      </c>
      <c r="C29" s="51">
        <f>SUM(C31+C33+C35+C37)</f>
        <v>638025.07999999996</v>
      </c>
      <c r="D29" s="52">
        <f>SUM(D31+D33+D35+D37)</f>
        <v>622140</v>
      </c>
      <c r="E29" s="52">
        <f t="shared" ref="E29:F29" si="2">SUM(E31+E33+E35+E37)</f>
        <v>652398</v>
      </c>
      <c r="F29" s="285">
        <f t="shared" si="2"/>
        <v>652808</v>
      </c>
    </row>
    <row r="30" spans="1:6" ht="15.75" customHeight="1" x14ac:dyDescent="0.25">
      <c r="A30" s="332" t="s">
        <v>1</v>
      </c>
      <c r="B30" s="333"/>
      <c r="C30" s="333"/>
      <c r="D30" s="334"/>
      <c r="E30" s="334"/>
      <c r="F30" s="335"/>
    </row>
    <row r="31" spans="1:6" ht="20.25" customHeight="1" x14ac:dyDescent="0.25">
      <c r="A31" s="220" t="s">
        <v>2</v>
      </c>
      <c r="B31" s="79">
        <v>498633.14</v>
      </c>
      <c r="C31" s="42">
        <v>0</v>
      </c>
      <c r="D31" s="74">
        <v>0</v>
      </c>
      <c r="E31" s="79">
        <v>0</v>
      </c>
      <c r="F31" s="222">
        <v>0</v>
      </c>
    </row>
    <row r="32" spans="1:6" ht="15" customHeight="1" x14ac:dyDescent="0.25">
      <c r="A32" s="336" t="s">
        <v>142</v>
      </c>
      <c r="B32" s="337"/>
      <c r="C32" s="337"/>
      <c r="D32" s="338"/>
      <c r="E32" s="338"/>
      <c r="F32" s="339"/>
    </row>
    <row r="33" spans="1:7" ht="20.25" customHeight="1" x14ac:dyDescent="0.25">
      <c r="A33" s="220" t="s">
        <v>2</v>
      </c>
      <c r="B33" s="79">
        <v>12081.09</v>
      </c>
      <c r="C33" s="42">
        <v>0</v>
      </c>
      <c r="D33" s="74">
        <v>0</v>
      </c>
      <c r="E33" s="79">
        <v>0</v>
      </c>
      <c r="F33" s="222">
        <v>0</v>
      </c>
    </row>
    <row r="34" spans="1:7" ht="15" customHeight="1" x14ac:dyDescent="0.25">
      <c r="A34" s="340" t="s">
        <v>118</v>
      </c>
      <c r="B34" s="341"/>
      <c r="C34" s="341"/>
      <c r="D34" s="342"/>
      <c r="E34" s="342"/>
      <c r="F34" s="343"/>
    </row>
    <row r="35" spans="1:7" ht="20.25" customHeight="1" x14ac:dyDescent="0.25">
      <c r="A35" s="220" t="s">
        <v>2</v>
      </c>
      <c r="B35" s="79">
        <v>96.94</v>
      </c>
      <c r="C35" s="42">
        <v>0</v>
      </c>
      <c r="D35" s="74">
        <v>1330</v>
      </c>
      <c r="E35" s="79">
        <v>650</v>
      </c>
      <c r="F35" s="222">
        <v>650</v>
      </c>
    </row>
    <row r="36" spans="1:7" ht="15.75" customHeight="1" x14ac:dyDescent="0.25">
      <c r="A36" s="328" t="s">
        <v>145</v>
      </c>
      <c r="B36" s="329"/>
      <c r="C36" s="329"/>
      <c r="D36" s="330"/>
      <c r="E36" s="330"/>
      <c r="F36" s="331"/>
    </row>
    <row r="37" spans="1:7" ht="21" customHeight="1" x14ac:dyDescent="0.25">
      <c r="A37" s="220" t="s">
        <v>2</v>
      </c>
      <c r="B37" s="42">
        <v>0</v>
      </c>
      <c r="C37" s="42">
        <v>638025.07999999996</v>
      </c>
      <c r="D37" s="74">
        <v>620810</v>
      </c>
      <c r="E37" s="79">
        <v>651748</v>
      </c>
      <c r="F37" s="222">
        <v>652158</v>
      </c>
    </row>
    <row r="38" spans="1:7" s="46" customFormat="1" ht="20.25" customHeight="1" x14ac:dyDescent="0.25">
      <c r="A38" s="223" t="s">
        <v>80</v>
      </c>
      <c r="B38" s="43">
        <f>SUM(B40)</f>
        <v>119448.99</v>
      </c>
      <c r="C38" s="43">
        <f>SUM(C42)</f>
        <v>49306.52</v>
      </c>
      <c r="D38" s="43">
        <f>SUM(D42)</f>
        <v>49310</v>
      </c>
      <c r="E38" s="52">
        <f>E40+E42</f>
        <v>49320</v>
      </c>
      <c r="F38" s="285">
        <f>F40+F42</f>
        <v>49320</v>
      </c>
      <c r="G38" s="49"/>
    </row>
    <row r="39" spans="1:7" ht="15.75" customHeight="1" x14ac:dyDescent="0.25">
      <c r="A39" s="332" t="s">
        <v>1</v>
      </c>
      <c r="B39" s="333"/>
      <c r="C39" s="333"/>
      <c r="D39" s="334"/>
      <c r="E39" s="334"/>
      <c r="F39" s="335"/>
    </row>
    <row r="40" spans="1:7" ht="21" customHeight="1" x14ac:dyDescent="0.25">
      <c r="A40" s="187" t="s">
        <v>2</v>
      </c>
      <c r="B40" s="79">
        <v>119448.99</v>
      </c>
      <c r="C40" s="53">
        <v>0</v>
      </c>
      <c r="D40" s="53">
        <v>0</v>
      </c>
      <c r="E40" s="54">
        <v>0</v>
      </c>
      <c r="F40" s="224">
        <v>0</v>
      </c>
    </row>
    <row r="41" spans="1:7" ht="15.75" customHeight="1" x14ac:dyDescent="0.25">
      <c r="A41" s="328" t="s">
        <v>145</v>
      </c>
      <c r="B41" s="329"/>
      <c r="C41" s="329"/>
      <c r="D41" s="330"/>
      <c r="E41" s="330"/>
      <c r="F41" s="331"/>
    </row>
    <row r="42" spans="1:7" ht="20.25" customHeight="1" x14ac:dyDescent="0.25">
      <c r="A42" s="187" t="s">
        <v>2</v>
      </c>
      <c r="B42" s="53">
        <v>0</v>
      </c>
      <c r="C42" s="42">
        <v>49306.52</v>
      </c>
      <c r="D42" s="53">
        <v>49310</v>
      </c>
      <c r="E42" s="54">
        <v>49320</v>
      </c>
      <c r="F42" s="224">
        <v>49320</v>
      </c>
    </row>
    <row r="43" spans="1:7" ht="15.75" customHeight="1" x14ac:dyDescent="0.25">
      <c r="A43" s="223" t="s">
        <v>81</v>
      </c>
      <c r="B43" s="43">
        <f>SUM(B45)</f>
        <v>92745.09</v>
      </c>
      <c r="C43" s="43">
        <f>SUM(C45+C47)</f>
        <v>81690.89</v>
      </c>
      <c r="D43" s="52">
        <f>SUM(D45+D47)</f>
        <v>78300</v>
      </c>
      <c r="E43" s="52">
        <f t="shared" ref="E43:F43" si="3">SUM(E45+E47)</f>
        <v>76980</v>
      </c>
      <c r="F43" s="285">
        <f t="shared" si="3"/>
        <v>75660</v>
      </c>
    </row>
    <row r="44" spans="1:7" ht="20.25" customHeight="1" x14ac:dyDescent="0.25">
      <c r="A44" s="332" t="s">
        <v>1</v>
      </c>
      <c r="B44" s="333"/>
      <c r="C44" s="333"/>
      <c r="D44" s="334"/>
      <c r="E44" s="334"/>
      <c r="F44" s="335"/>
    </row>
    <row r="45" spans="1:7" ht="15" customHeight="1" x14ac:dyDescent="0.25">
      <c r="A45" s="187" t="s">
        <v>3</v>
      </c>
      <c r="B45" s="79">
        <v>92745.09</v>
      </c>
      <c r="C45" s="42">
        <v>21965.62</v>
      </c>
      <c r="D45" s="53">
        <v>20000</v>
      </c>
      <c r="E45" s="54">
        <v>22000</v>
      </c>
      <c r="F45" s="224">
        <v>22000</v>
      </c>
    </row>
    <row r="46" spans="1:7" ht="15.75" customHeight="1" x14ac:dyDescent="0.25">
      <c r="A46" s="328" t="s">
        <v>145</v>
      </c>
      <c r="B46" s="329"/>
      <c r="C46" s="329"/>
      <c r="D46" s="330"/>
      <c r="E46" s="330"/>
      <c r="F46" s="331"/>
    </row>
    <row r="47" spans="1:7" s="46" customFormat="1" ht="21.75" customHeight="1" x14ac:dyDescent="0.25">
      <c r="A47" s="187" t="s">
        <v>3</v>
      </c>
      <c r="B47" s="53">
        <v>0</v>
      </c>
      <c r="C47" s="42">
        <v>59725.27</v>
      </c>
      <c r="D47" s="53">
        <v>58300</v>
      </c>
      <c r="E47" s="54">
        <v>54980</v>
      </c>
      <c r="F47" s="224">
        <v>53660</v>
      </c>
      <c r="G47" s="49"/>
    </row>
    <row r="48" spans="1:7" ht="20.25" customHeight="1" x14ac:dyDescent="0.25">
      <c r="A48" s="223" t="s">
        <v>82</v>
      </c>
      <c r="B48" s="43">
        <f>SUM(B50)</f>
        <v>517954.37</v>
      </c>
      <c r="C48" s="43">
        <f>SUM(C50+C52)</f>
        <v>530891.23</v>
      </c>
      <c r="D48" s="43">
        <f t="shared" ref="D48:F48" si="4">SUM(D50+D52)</f>
        <v>531000</v>
      </c>
      <c r="E48" s="43">
        <f t="shared" si="4"/>
        <v>530892</v>
      </c>
      <c r="F48" s="270">
        <f t="shared" si="4"/>
        <v>530892</v>
      </c>
    </row>
    <row r="49" spans="1:7" ht="15" customHeight="1" x14ac:dyDescent="0.25">
      <c r="A49" s="332" t="s">
        <v>1</v>
      </c>
      <c r="B49" s="333"/>
      <c r="C49" s="333"/>
      <c r="D49" s="334"/>
      <c r="E49" s="334"/>
      <c r="F49" s="335"/>
    </row>
    <row r="50" spans="1:7" s="45" customFormat="1" ht="20.25" customHeight="1" x14ac:dyDescent="0.25">
      <c r="A50" s="187" t="s">
        <v>83</v>
      </c>
      <c r="B50" s="79">
        <v>517954.37</v>
      </c>
      <c r="C50" s="53">
        <v>0</v>
      </c>
      <c r="D50" s="55">
        <v>0</v>
      </c>
      <c r="E50" s="56">
        <v>0</v>
      </c>
      <c r="F50" s="225">
        <v>0</v>
      </c>
      <c r="G50" s="49"/>
    </row>
    <row r="51" spans="1:7" ht="15" customHeight="1" x14ac:dyDescent="0.25">
      <c r="A51" s="328" t="s">
        <v>145</v>
      </c>
      <c r="B51" s="329"/>
      <c r="C51" s="329"/>
      <c r="D51" s="330"/>
      <c r="E51" s="330"/>
      <c r="F51" s="331"/>
    </row>
    <row r="52" spans="1:7" ht="20.25" customHeight="1" x14ac:dyDescent="0.25">
      <c r="A52" s="187" t="s">
        <v>83</v>
      </c>
      <c r="B52" s="53">
        <v>0</v>
      </c>
      <c r="C52" s="42">
        <v>530891.23</v>
      </c>
      <c r="D52" s="55">
        <v>531000</v>
      </c>
      <c r="E52" s="56">
        <v>530892</v>
      </c>
      <c r="F52" s="225">
        <v>530892</v>
      </c>
    </row>
    <row r="53" spans="1:7" s="45" customFormat="1" ht="20.25" customHeight="1" x14ac:dyDescent="0.25">
      <c r="A53" s="223" t="s">
        <v>84</v>
      </c>
      <c r="B53" s="43">
        <f>SUM(B55)</f>
        <v>7963.37</v>
      </c>
      <c r="C53" s="43">
        <f>SUM(C55+C57)</f>
        <v>7963.37</v>
      </c>
      <c r="D53" s="43">
        <f>SUM(D55+D57)</f>
        <v>8000</v>
      </c>
      <c r="E53" s="43">
        <f t="shared" ref="E53:F53" si="5">SUM(E55+E57)</f>
        <v>6640</v>
      </c>
      <c r="F53" s="270">
        <f t="shared" si="5"/>
        <v>6640</v>
      </c>
      <c r="G53" s="49"/>
    </row>
    <row r="54" spans="1:7" s="45" customFormat="1" ht="15" customHeight="1" x14ac:dyDescent="0.25">
      <c r="A54" s="332" t="s">
        <v>1</v>
      </c>
      <c r="B54" s="333"/>
      <c r="C54" s="333"/>
      <c r="D54" s="334"/>
      <c r="E54" s="334"/>
      <c r="F54" s="335"/>
      <c r="G54" s="49"/>
    </row>
    <row r="55" spans="1:7" ht="20.25" customHeight="1" x14ac:dyDescent="0.25">
      <c r="A55" s="187" t="s">
        <v>86</v>
      </c>
      <c r="B55" s="79">
        <v>7963.37</v>
      </c>
      <c r="C55" s="53">
        <v>0</v>
      </c>
      <c r="D55" s="53">
        <v>0</v>
      </c>
      <c r="E55" s="54">
        <v>0</v>
      </c>
      <c r="F55" s="224">
        <v>0</v>
      </c>
    </row>
    <row r="56" spans="1:7" ht="15" customHeight="1" x14ac:dyDescent="0.25">
      <c r="A56" s="328" t="s">
        <v>145</v>
      </c>
      <c r="B56" s="329"/>
      <c r="C56" s="329"/>
      <c r="D56" s="330"/>
      <c r="E56" s="330"/>
      <c r="F56" s="331"/>
    </row>
    <row r="57" spans="1:7" ht="20.25" customHeight="1" x14ac:dyDescent="0.25">
      <c r="A57" s="187" t="s">
        <v>86</v>
      </c>
      <c r="B57" s="53">
        <v>0</v>
      </c>
      <c r="C57" s="42">
        <v>7963.37</v>
      </c>
      <c r="D57" s="53">
        <v>8000</v>
      </c>
      <c r="E57" s="54">
        <v>6640</v>
      </c>
      <c r="F57" s="224">
        <v>6640</v>
      </c>
    </row>
    <row r="58" spans="1:7" ht="20.25" customHeight="1" x14ac:dyDescent="0.25">
      <c r="A58" s="223" t="s">
        <v>87</v>
      </c>
      <c r="B58" s="43">
        <f>SUM(B60)</f>
        <v>14577.61</v>
      </c>
      <c r="C58" s="43">
        <f>SUM(C60+C62+C64)</f>
        <v>33180.699999999997</v>
      </c>
      <c r="D58" s="52">
        <f>SUM(D60+D62+D64)</f>
        <v>6600</v>
      </c>
      <c r="E58" s="52">
        <f t="shared" ref="E58:F58" si="6">SUM(E60+E62+E64)</f>
        <v>3900</v>
      </c>
      <c r="F58" s="285">
        <f t="shared" si="6"/>
        <v>3980</v>
      </c>
    </row>
    <row r="59" spans="1:7" ht="15" customHeight="1" x14ac:dyDescent="0.25">
      <c r="A59" s="332" t="s">
        <v>85</v>
      </c>
      <c r="B59" s="333"/>
      <c r="C59" s="333"/>
      <c r="D59" s="334"/>
      <c r="E59" s="334"/>
      <c r="F59" s="335"/>
    </row>
    <row r="60" spans="1:7" ht="20.25" customHeight="1" x14ac:dyDescent="0.25">
      <c r="A60" s="187" t="s">
        <v>5</v>
      </c>
      <c r="B60" s="79">
        <v>14577.61</v>
      </c>
      <c r="C60" s="53">
        <v>0</v>
      </c>
      <c r="D60" s="53">
        <v>0</v>
      </c>
      <c r="E60" s="54">
        <v>0</v>
      </c>
      <c r="F60" s="224">
        <v>0</v>
      </c>
    </row>
    <row r="61" spans="1:7" ht="15.75" customHeight="1" x14ac:dyDescent="0.25">
      <c r="A61" s="340" t="s">
        <v>118</v>
      </c>
      <c r="B61" s="341"/>
      <c r="C61" s="341"/>
      <c r="D61" s="342"/>
      <c r="E61" s="342"/>
      <c r="F61" s="343"/>
    </row>
    <row r="62" spans="1:7" ht="20.25" customHeight="1" x14ac:dyDescent="0.25">
      <c r="A62" s="187" t="s">
        <v>5</v>
      </c>
      <c r="B62" s="79">
        <v>335.13</v>
      </c>
      <c r="C62" s="53">
        <v>0</v>
      </c>
      <c r="D62" s="53">
        <v>800</v>
      </c>
      <c r="E62" s="54">
        <v>0</v>
      </c>
      <c r="F62" s="224">
        <v>0</v>
      </c>
    </row>
    <row r="63" spans="1:7" ht="15" customHeight="1" x14ac:dyDescent="0.25">
      <c r="A63" s="328" t="s">
        <v>145</v>
      </c>
      <c r="B63" s="329"/>
      <c r="C63" s="329"/>
      <c r="D63" s="330"/>
      <c r="E63" s="330"/>
      <c r="F63" s="331"/>
    </row>
    <row r="64" spans="1:7" ht="21.75" customHeight="1" thickBot="1" x14ac:dyDescent="0.3">
      <c r="A64" s="226" t="s">
        <v>5</v>
      </c>
      <c r="B64" s="227">
        <v>0</v>
      </c>
      <c r="C64" s="239">
        <v>33180.699999999997</v>
      </c>
      <c r="D64" s="227">
        <v>5800</v>
      </c>
      <c r="E64" s="228">
        <v>3900</v>
      </c>
      <c r="F64" s="229">
        <v>3980</v>
      </c>
    </row>
    <row r="65" spans="1:7" ht="28.5" customHeight="1" thickBot="1" x14ac:dyDescent="0.3">
      <c r="A65" s="305"/>
      <c r="B65" s="58"/>
      <c r="C65" s="58"/>
      <c r="D65" s="58"/>
      <c r="E65" s="58"/>
      <c r="F65" s="58"/>
    </row>
    <row r="66" spans="1:7" ht="35.25" customHeight="1" x14ac:dyDescent="0.25">
      <c r="A66" s="213" t="s">
        <v>117</v>
      </c>
      <c r="B66" s="234">
        <f>SUM(B67+B74+B81+B84)</f>
        <v>5686541.5200000005</v>
      </c>
      <c r="C66" s="234">
        <f>SUM(C67+C74+C81+C84)</f>
        <v>5566211.4299999997</v>
      </c>
      <c r="D66" s="234">
        <f>SUM(D67+D74+D81+D84)</f>
        <v>5294100</v>
      </c>
      <c r="E66" s="235">
        <f>SUM(E67+E74+E81+E84)</f>
        <v>4569800</v>
      </c>
      <c r="F66" s="236">
        <f>SUM(F67+F74+F81+F84)</f>
        <v>5195710</v>
      </c>
    </row>
    <row r="67" spans="1:7" ht="20.25" customHeight="1" x14ac:dyDescent="0.25">
      <c r="A67" s="223" t="s">
        <v>116</v>
      </c>
      <c r="B67" s="43">
        <f>SUM(B69+B71)</f>
        <v>3381739.91</v>
      </c>
      <c r="C67" s="43">
        <f>SUM(C69+C71+C73)</f>
        <v>3251708.82</v>
      </c>
      <c r="D67" s="43">
        <f>D69+D71+D73</f>
        <v>3186100</v>
      </c>
      <c r="E67" s="43">
        <f>E69+E71+E73</f>
        <v>3066490</v>
      </c>
      <c r="F67" s="270">
        <f>F69+F71+F73</f>
        <v>3066470</v>
      </c>
    </row>
    <row r="68" spans="1:7" ht="15.75" customHeight="1" x14ac:dyDescent="0.25">
      <c r="A68" s="332" t="s">
        <v>1</v>
      </c>
      <c r="B68" s="333"/>
      <c r="C68" s="333"/>
      <c r="D68" s="334"/>
      <c r="E68" s="334"/>
      <c r="F68" s="335"/>
    </row>
    <row r="69" spans="1:7" ht="21" customHeight="1" x14ac:dyDescent="0.25">
      <c r="A69" s="220" t="s">
        <v>2</v>
      </c>
      <c r="B69" s="79">
        <v>2867652.31</v>
      </c>
      <c r="C69" s="42">
        <v>530891.24</v>
      </c>
      <c r="D69" s="42">
        <v>23100</v>
      </c>
      <c r="E69" s="42">
        <v>23890</v>
      </c>
      <c r="F69" s="222">
        <v>35170</v>
      </c>
    </row>
    <row r="70" spans="1:7" s="31" customFormat="1" ht="14.25" customHeight="1" x14ac:dyDescent="0.25">
      <c r="A70" s="336" t="s">
        <v>142</v>
      </c>
      <c r="B70" s="337"/>
      <c r="C70" s="337"/>
      <c r="D70" s="338"/>
      <c r="E70" s="338"/>
      <c r="F70" s="339"/>
      <c r="G70" s="50"/>
    </row>
    <row r="71" spans="1:7" s="31" customFormat="1" ht="20.25" customHeight="1" x14ac:dyDescent="0.25">
      <c r="A71" s="220" t="s">
        <v>2</v>
      </c>
      <c r="B71" s="79">
        <v>514087.6</v>
      </c>
      <c r="C71" s="42">
        <v>597252.64</v>
      </c>
      <c r="D71" s="42">
        <v>266000</v>
      </c>
      <c r="E71" s="42">
        <v>266000</v>
      </c>
      <c r="F71" s="222">
        <v>266000</v>
      </c>
      <c r="G71" s="50"/>
    </row>
    <row r="72" spans="1:7" s="31" customFormat="1" ht="14.25" customHeight="1" x14ac:dyDescent="0.25">
      <c r="A72" s="328" t="s">
        <v>145</v>
      </c>
      <c r="B72" s="329"/>
      <c r="C72" s="329"/>
      <c r="D72" s="330"/>
      <c r="E72" s="330"/>
      <c r="F72" s="331"/>
      <c r="G72" s="50"/>
    </row>
    <row r="73" spans="1:7" s="31" customFormat="1" ht="20.25" customHeight="1" x14ac:dyDescent="0.25">
      <c r="A73" s="220" t="s">
        <v>2</v>
      </c>
      <c r="B73" s="42"/>
      <c r="C73" s="42">
        <v>2123564.94</v>
      </c>
      <c r="D73" s="42">
        <v>2897000</v>
      </c>
      <c r="E73" s="42">
        <v>2776600</v>
      </c>
      <c r="F73" s="222">
        <v>2765300</v>
      </c>
      <c r="G73" s="50"/>
    </row>
    <row r="74" spans="1:7" ht="20.25" customHeight="1" x14ac:dyDescent="0.25">
      <c r="A74" s="223" t="s">
        <v>96</v>
      </c>
      <c r="B74" s="43">
        <f>SUM(B76+B78)</f>
        <v>1484991.6199999999</v>
      </c>
      <c r="C74" s="43">
        <f>SUM(C76+C78+C80)</f>
        <v>1411987.52</v>
      </c>
      <c r="D74" s="43">
        <f>SUM(D76+D78+D80)</f>
        <v>1438000</v>
      </c>
      <c r="E74" s="43">
        <f t="shared" ref="E74:F74" si="7">SUM(E76+E78+E80)</f>
        <v>1503310</v>
      </c>
      <c r="F74" s="270">
        <f t="shared" si="7"/>
        <v>1332900</v>
      </c>
    </row>
    <row r="75" spans="1:7" x14ac:dyDescent="0.25">
      <c r="A75" s="332" t="s">
        <v>1</v>
      </c>
      <c r="B75" s="333"/>
      <c r="C75" s="333"/>
      <c r="D75" s="334"/>
      <c r="E75" s="334"/>
      <c r="F75" s="335"/>
    </row>
    <row r="76" spans="1:7" ht="23.25" customHeight="1" x14ac:dyDescent="0.25">
      <c r="A76" s="220" t="s">
        <v>2</v>
      </c>
      <c r="B76" s="79">
        <v>344768.2</v>
      </c>
      <c r="C76" s="42">
        <v>19045.72</v>
      </c>
      <c r="D76" s="42">
        <v>0</v>
      </c>
      <c r="E76" s="74">
        <v>0</v>
      </c>
      <c r="F76" s="219">
        <v>0</v>
      </c>
    </row>
    <row r="77" spans="1:7" x14ac:dyDescent="0.25">
      <c r="A77" s="336" t="s">
        <v>142</v>
      </c>
      <c r="B77" s="337"/>
      <c r="C77" s="337"/>
      <c r="D77" s="338"/>
      <c r="E77" s="338"/>
      <c r="F77" s="339"/>
    </row>
    <row r="78" spans="1:7" ht="21" customHeight="1" x14ac:dyDescent="0.25">
      <c r="A78" s="220" t="s">
        <v>2</v>
      </c>
      <c r="B78" s="79">
        <v>1140223.42</v>
      </c>
      <c r="C78" s="42">
        <v>298719.21999999997</v>
      </c>
      <c r="D78" s="42">
        <v>306000</v>
      </c>
      <c r="E78" s="42">
        <v>290000</v>
      </c>
      <c r="F78" s="222">
        <v>398200</v>
      </c>
    </row>
    <row r="79" spans="1:7" x14ac:dyDescent="0.25">
      <c r="A79" s="328" t="s">
        <v>145</v>
      </c>
      <c r="B79" s="329"/>
      <c r="C79" s="329"/>
      <c r="D79" s="330"/>
      <c r="E79" s="330"/>
      <c r="F79" s="331"/>
    </row>
    <row r="80" spans="1:7" ht="21.75" customHeight="1" x14ac:dyDescent="0.25">
      <c r="A80" s="220" t="s">
        <v>2</v>
      </c>
      <c r="B80" s="42">
        <v>0</v>
      </c>
      <c r="C80" s="42">
        <v>1094222.58</v>
      </c>
      <c r="D80" s="42">
        <v>1132000</v>
      </c>
      <c r="E80" s="42">
        <v>1213310</v>
      </c>
      <c r="F80" s="222">
        <v>934700</v>
      </c>
    </row>
    <row r="81" spans="1:6" ht="21" customHeight="1" x14ac:dyDescent="0.25">
      <c r="A81" s="223" t="s">
        <v>90</v>
      </c>
      <c r="B81" s="43">
        <f>SUM(B83)</f>
        <v>0</v>
      </c>
      <c r="C81" s="43">
        <f>SUM(C83)</f>
        <v>703430.88</v>
      </c>
      <c r="D81" s="43">
        <f>SUM(D83)</f>
        <v>670000</v>
      </c>
      <c r="E81" s="77">
        <f t="shared" ref="E81:F81" si="8">E83</f>
        <v>0</v>
      </c>
      <c r="F81" s="217">
        <f t="shared" si="8"/>
        <v>0</v>
      </c>
    </row>
    <row r="82" spans="1:6" ht="15.75" customHeight="1" x14ac:dyDescent="0.25">
      <c r="A82" s="328" t="s">
        <v>145</v>
      </c>
      <c r="B82" s="329"/>
      <c r="C82" s="329"/>
      <c r="D82" s="330"/>
      <c r="E82" s="330"/>
      <c r="F82" s="331"/>
    </row>
    <row r="83" spans="1:6" ht="21" customHeight="1" x14ac:dyDescent="0.25">
      <c r="A83" s="220" t="s">
        <v>2</v>
      </c>
      <c r="B83" s="42">
        <v>0</v>
      </c>
      <c r="C83" s="42">
        <v>703430.88</v>
      </c>
      <c r="D83" s="42">
        <v>670000</v>
      </c>
      <c r="E83" s="42">
        <v>0</v>
      </c>
      <c r="F83" s="222">
        <v>0</v>
      </c>
    </row>
    <row r="84" spans="1:6" ht="21" customHeight="1" x14ac:dyDescent="0.25">
      <c r="A84" s="223" t="s">
        <v>91</v>
      </c>
      <c r="B84" s="43">
        <f>SUM(B86+B88)</f>
        <v>819809.99</v>
      </c>
      <c r="C84" s="43">
        <f>C90</f>
        <v>199084.21</v>
      </c>
      <c r="D84" s="43">
        <f>SUM(D86+D88)</f>
        <v>0</v>
      </c>
      <c r="E84" s="43">
        <f>SUM(E86+E88+E90)</f>
        <v>0</v>
      </c>
      <c r="F84" s="270">
        <f>SUM(F86+F88+F90)</f>
        <v>796340</v>
      </c>
    </row>
    <row r="85" spans="1:6" x14ac:dyDescent="0.25">
      <c r="A85" s="332" t="s">
        <v>1</v>
      </c>
      <c r="B85" s="333"/>
      <c r="C85" s="333"/>
      <c r="D85" s="333"/>
      <c r="E85" s="333"/>
      <c r="F85" s="348"/>
    </row>
    <row r="86" spans="1:6" ht="21" customHeight="1" x14ac:dyDescent="0.25">
      <c r="A86" s="220" t="s">
        <v>2</v>
      </c>
      <c r="B86" s="79">
        <v>796980.36</v>
      </c>
      <c r="C86" s="42">
        <v>0</v>
      </c>
      <c r="D86" s="42">
        <v>0</v>
      </c>
      <c r="E86" s="74">
        <v>0</v>
      </c>
      <c r="F86" s="219">
        <v>0</v>
      </c>
    </row>
    <row r="87" spans="1:6" x14ac:dyDescent="0.25">
      <c r="A87" s="336" t="s">
        <v>142</v>
      </c>
      <c r="B87" s="337"/>
      <c r="C87" s="337"/>
      <c r="D87" s="338"/>
      <c r="E87" s="338"/>
      <c r="F87" s="339"/>
    </row>
    <row r="88" spans="1:6" ht="21.75" customHeight="1" x14ac:dyDescent="0.25">
      <c r="A88" s="220" t="s">
        <v>2</v>
      </c>
      <c r="B88" s="79">
        <v>22829.63</v>
      </c>
      <c r="C88" s="42">
        <v>0</v>
      </c>
      <c r="D88" s="42">
        <v>0</v>
      </c>
      <c r="E88" s="42">
        <v>0</v>
      </c>
      <c r="F88" s="222">
        <v>398170</v>
      </c>
    </row>
    <row r="89" spans="1:6" x14ac:dyDescent="0.25">
      <c r="A89" s="328" t="s">
        <v>145</v>
      </c>
      <c r="B89" s="329"/>
      <c r="C89" s="329"/>
      <c r="D89" s="330"/>
      <c r="E89" s="330"/>
      <c r="F89" s="331"/>
    </row>
    <row r="90" spans="1:6" ht="21.75" customHeight="1" thickBot="1" x14ac:dyDescent="0.3">
      <c r="A90" s="238" t="s">
        <v>2</v>
      </c>
      <c r="B90" s="239">
        <v>0</v>
      </c>
      <c r="C90" s="239">
        <v>199084.21</v>
      </c>
      <c r="D90" s="239">
        <v>0</v>
      </c>
      <c r="E90" s="239">
        <v>0</v>
      </c>
      <c r="F90" s="283">
        <v>398170</v>
      </c>
    </row>
    <row r="91" spans="1:6" ht="24.75" customHeight="1" thickBot="1" x14ac:dyDescent="0.3">
      <c r="A91" s="232"/>
      <c r="B91" s="233"/>
      <c r="C91" s="233"/>
      <c r="D91" s="233"/>
      <c r="E91" s="230"/>
      <c r="F91" s="230"/>
    </row>
    <row r="92" spans="1:6" ht="25.5" customHeight="1" x14ac:dyDescent="0.25">
      <c r="A92" s="213" t="s">
        <v>107</v>
      </c>
      <c r="B92" s="234">
        <f>SUM(B93+B98+B103)</f>
        <v>2065454.21</v>
      </c>
      <c r="C92" s="234">
        <f>SUM(C93+C98+C103)</f>
        <v>507001.13</v>
      </c>
      <c r="D92" s="234">
        <f>SUM(D98+D103+D93)</f>
        <v>359050</v>
      </c>
      <c r="E92" s="234">
        <f>SUM(E93+E98+E103)</f>
        <v>356750</v>
      </c>
      <c r="F92" s="280">
        <f>SUM(F93+F98+F103)</f>
        <v>394670</v>
      </c>
    </row>
    <row r="93" spans="1:6" ht="23.25" customHeight="1" x14ac:dyDescent="0.25">
      <c r="A93" s="223" t="s">
        <v>92</v>
      </c>
      <c r="B93" s="43">
        <f>SUM(B95)</f>
        <v>3496.77</v>
      </c>
      <c r="C93" s="43">
        <f>SUM(C97)</f>
        <v>15926.73</v>
      </c>
      <c r="D93" s="43">
        <f>SUM(D95+D97)</f>
        <v>16000</v>
      </c>
      <c r="E93" s="43">
        <f t="shared" ref="E93:F93" si="9">SUM(E95+E97)</f>
        <v>14600</v>
      </c>
      <c r="F93" s="270">
        <f t="shared" si="9"/>
        <v>14600</v>
      </c>
    </row>
    <row r="94" spans="1:6" x14ac:dyDescent="0.25">
      <c r="A94" s="332" t="s">
        <v>1</v>
      </c>
      <c r="B94" s="333"/>
      <c r="C94" s="333"/>
      <c r="D94" s="334"/>
      <c r="E94" s="334"/>
      <c r="F94" s="335"/>
    </row>
    <row r="95" spans="1:6" ht="21" customHeight="1" x14ac:dyDescent="0.25">
      <c r="A95" s="220" t="s">
        <v>141</v>
      </c>
      <c r="B95" s="79">
        <v>3496.77</v>
      </c>
      <c r="C95" s="260">
        <v>0</v>
      </c>
      <c r="D95" s="42">
        <v>0</v>
      </c>
      <c r="E95" s="42">
        <v>0</v>
      </c>
      <c r="F95" s="222">
        <v>0</v>
      </c>
    </row>
    <row r="96" spans="1:6" x14ac:dyDescent="0.25">
      <c r="A96" s="328" t="s">
        <v>145</v>
      </c>
      <c r="B96" s="329"/>
      <c r="C96" s="329"/>
      <c r="D96" s="330"/>
      <c r="E96" s="330"/>
      <c r="F96" s="331"/>
    </row>
    <row r="97" spans="1:7" ht="21.75" customHeight="1" x14ac:dyDescent="0.25">
      <c r="A97" s="220" t="s">
        <v>141</v>
      </c>
      <c r="B97" s="42">
        <v>0</v>
      </c>
      <c r="C97" s="42">
        <v>15926.73</v>
      </c>
      <c r="D97" s="42">
        <v>16000</v>
      </c>
      <c r="E97" s="73">
        <v>14600</v>
      </c>
      <c r="F97" s="237">
        <v>14600</v>
      </c>
    </row>
    <row r="98" spans="1:7" ht="23.25" customHeight="1" x14ac:dyDescent="0.25">
      <c r="A98" s="223" t="s">
        <v>93</v>
      </c>
      <c r="B98" s="43">
        <f>SUM(B100)</f>
        <v>85135.71</v>
      </c>
      <c r="C98" s="43">
        <f>SUM(C102)</f>
        <v>92905.97</v>
      </c>
      <c r="D98" s="43">
        <f>D100+D140+D102</f>
        <v>79000</v>
      </c>
      <c r="E98" s="43">
        <f>E100+E140+E102</f>
        <v>78150</v>
      </c>
      <c r="F98" s="270">
        <f>F100+F140+F102</f>
        <v>79630</v>
      </c>
    </row>
    <row r="99" spans="1:7" x14ac:dyDescent="0.25">
      <c r="A99" s="332" t="s">
        <v>1</v>
      </c>
      <c r="B99" s="333"/>
      <c r="C99" s="333"/>
      <c r="D99" s="334"/>
      <c r="E99" s="334"/>
      <c r="F99" s="335"/>
    </row>
    <row r="100" spans="1:7" ht="20.25" customHeight="1" x14ac:dyDescent="0.25">
      <c r="A100" s="220" t="s">
        <v>7</v>
      </c>
      <c r="B100" s="79">
        <v>85135.71</v>
      </c>
      <c r="C100" s="260">
        <v>0</v>
      </c>
      <c r="D100" s="42">
        <v>0</v>
      </c>
      <c r="E100" s="74">
        <v>0</v>
      </c>
      <c r="F100" s="219">
        <v>0</v>
      </c>
    </row>
    <row r="101" spans="1:7" ht="15" customHeight="1" x14ac:dyDescent="0.25">
      <c r="A101" s="328" t="s">
        <v>145</v>
      </c>
      <c r="B101" s="329"/>
      <c r="C101" s="329"/>
      <c r="D101" s="330"/>
      <c r="E101" s="330"/>
      <c r="F101" s="331"/>
    </row>
    <row r="102" spans="1:7" ht="22.5" customHeight="1" x14ac:dyDescent="0.25">
      <c r="A102" s="220" t="s">
        <v>7</v>
      </c>
      <c r="B102" s="42">
        <v>0</v>
      </c>
      <c r="C102" s="42">
        <v>92905.97</v>
      </c>
      <c r="D102" s="42">
        <v>79000</v>
      </c>
      <c r="E102" s="231">
        <v>78150</v>
      </c>
      <c r="F102" s="219">
        <v>79630</v>
      </c>
    </row>
    <row r="103" spans="1:7" ht="24" customHeight="1" x14ac:dyDescent="0.25">
      <c r="A103" s="272" t="s">
        <v>110</v>
      </c>
      <c r="B103" s="273">
        <f>SUM(B105)</f>
        <v>1976821.73</v>
      </c>
      <c r="C103" s="273">
        <f>SUM(C106)</f>
        <v>398168.43</v>
      </c>
      <c r="D103" s="274">
        <f>D105+D144+D106</f>
        <v>264050</v>
      </c>
      <c r="E103" s="274">
        <f>E105+E144+E106</f>
        <v>264000</v>
      </c>
      <c r="F103" s="281">
        <f>F105+F144+F106</f>
        <v>300440</v>
      </c>
    </row>
    <row r="104" spans="1:7" ht="14.25" customHeight="1" x14ac:dyDescent="0.25">
      <c r="A104" s="358" t="s">
        <v>143</v>
      </c>
      <c r="B104" s="359"/>
      <c r="C104" s="359"/>
      <c r="D104" s="360"/>
      <c r="E104" s="360"/>
      <c r="F104" s="361"/>
    </row>
    <row r="105" spans="1:7" ht="21.75" customHeight="1" x14ac:dyDescent="0.25">
      <c r="A105" s="282" t="s">
        <v>6</v>
      </c>
      <c r="B105" s="79">
        <v>1976821.73</v>
      </c>
      <c r="C105" s="279">
        <v>0</v>
      </c>
      <c r="D105" s="79">
        <v>0</v>
      </c>
      <c r="E105" s="79">
        <v>0</v>
      </c>
      <c r="F105" s="219">
        <v>0</v>
      </c>
    </row>
    <row r="106" spans="1:7" ht="21" customHeight="1" thickBot="1" x14ac:dyDescent="0.3">
      <c r="A106" s="275" t="s">
        <v>6</v>
      </c>
      <c r="B106" s="276">
        <v>0</v>
      </c>
      <c r="C106" s="276">
        <v>398168.43</v>
      </c>
      <c r="D106" s="276">
        <v>264050</v>
      </c>
      <c r="E106" s="277">
        <v>264000</v>
      </c>
      <c r="F106" s="278">
        <v>300440</v>
      </c>
    </row>
    <row r="107" spans="1:7" s="64" customFormat="1" ht="26.25" customHeight="1" thickBot="1" x14ac:dyDescent="0.3">
      <c r="A107" s="57"/>
      <c r="B107" s="230"/>
      <c r="C107" s="57"/>
      <c r="D107" s="230"/>
      <c r="E107" s="230"/>
      <c r="F107" s="230"/>
      <c r="G107" s="303"/>
    </row>
    <row r="108" spans="1:7" ht="33" customHeight="1" x14ac:dyDescent="0.25">
      <c r="A108" s="213" t="s">
        <v>168</v>
      </c>
      <c r="B108" s="234">
        <f>SUM(B109)</f>
        <v>0</v>
      </c>
      <c r="C108" s="234">
        <f>SUM(C109)</f>
        <v>398168.43</v>
      </c>
      <c r="D108" s="234">
        <f>D109</f>
        <v>6791759</v>
      </c>
      <c r="E108" s="235">
        <f t="shared" ref="E108:F108" si="10">E109</f>
        <v>0</v>
      </c>
      <c r="F108" s="236">
        <f t="shared" si="10"/>
        <v>0</v>
      </c>
    </row>
    <row r="109" spans="1:7" ht="22.5" customHeight="1" x14ac:dyDescent="0.25">
      <c r="A109" s="223" t="s">
        <v>169</v>
      </c>
      <c r="B109" s="43">
        <f>SUM(B111)</f>
        <v>0</v>
      </c>
      <c r="C109" s="43">
        <f>SUM(C111+C113)</f>
        <v>398168.43</v>
      </c>
      <c r="D109" s="43">
        <f>SUM(D111+D113)</f>
        <v>6791759</v>
      </c>
      <c r="E109" s="77">
        <f>E111+E168</f>
        <v>0</v>
      </c>
      <c r="F109" s="217">
        <f>F111+F168</f>
        <v>0</v>
      </c>
    </row>
    <row r="110" spans="1:7" ht="15" customHeight="1" x14ac:dyDescent="0.25">
      <c r="A110" s="344" t="s">
        <v>146</v>
      </c>
      <c r="B110" s="345"/>
      <c r="C110" s="345"/>
      <c r="D110" s="346"/>
      <c r="E110" s="346"/>
      <c r="F110" s="347"/>
    </row>
    <row r="111" spans="1:7" ht="21.75" customHeight="1" x14ac:dyDescent="0.25">
      <c r="A111" s="218" t="s">
        <v>2</v>
      </c>
      <c r="B111" s="293">
        <v>0</v>
      </c>
      <c r="C111" s="79">
        <v>265445.62</v>
      </c>
      <c r="D111" s="293">
        <v>6288739</v>
      </c>
      <c r="E111" s="293">
        <v>0</v>
      </c>
      <c r="F111" s="301">
        <v>0</v>
      </c>
    </row>
    <row r="112" spans="1:7" x14ac:dyDescent="0.25">
      <c r="A112" s="344" t="s">
        <v>146</v>
      </c>
      <c r="B112" s="345"/>
      <c r="C112" s="345"/>
      <c r="D112" s="346"/>
      <c r="E112" s="346"/>
      <c r="F112" s="347"/>
    </row>
    <row r="113" spans="1:7" ht="20.25" customHeight="1" thickBot="1" x14ac:dyDescent="0.3">
      <c r="A113" s="238" t="s">
        <v>7</v>
      </c>
      <c r="B113" s="244">
        <v>0</v>
      </c>
      <c r="C113" s="239">
        <v>132722.81</v>
      </c>
      <c r="D113" s="244">
        <v>503020</v>
      </c>
      <c r="E113" s="269">
        <v>0</v>
      </c>
      <c r="F113" s="298">
        <v>0</v>
      </c>
    </row>
    <row r="114" spans="1:7" s="64" customFormat="1" ht="20.25" customHeight="1" thickBot="1" x14ac:dyDescent="0.3">
      <c r="A114" s="304"/>
      <c r="B114" s="261"/>
      <c r="C114" s="261"/>
      <c r="D114" s="88"/>
      <c r="E114" s="88"/>
      <c r="F114" s="88"/>
      <c r="G114" s="303"/>
    </row>
    <row r="115" spans="1:7" ht="23.25" customHeight="1" x14ac:dyDescent="0.25">
      <c r="A115" s="213" t="s">
        <v>94</v>
      </c>
      <c r="B115" s="234">
        <f>SUM(B116)</f>
        <v>717720.94</v>
      </c>
      <c r="C115" s="234">
        <f>SUM(C116)</f>
        <v>530891.22</v>
      </c>
      <c r="D115" s="234">
        <f>D116</f>
        <v>581000</v>
      </c>
      <c r="E115" s="235">
        <f t="shared" ref="E115:F115" si="11">E116</f>
        <v>1112000</v>
      </c>
      <c r="F115" s="236">
        <f t="shared" si="11"/>
        <v>581000</v>
      </c>
    </row>
    <row r="116" spans="1:7" ht="20.25" customHeight="1" x14ac:dyDescent="0.25">
      <c r="A116" s="223" t="s">
        <v>95</v>
      </c>
      <c r="B116" s="43">
        <f>SUM(B118)</f>
        <v>717720.94</v>
      </c>
      <c r="C116" s="43">
        <f>SUM(C120)</f>
        <v>530891.22</v>
      </c>
      <c r="D116" s="43">
        <f>SUM(D120)</f>
        <v>581000</v>
      </c>
      <c r="E116" s="43">
        <f t="shared" ref="E116:F116" si="12">SUM(E120)</f>
        <v>1112000</v>
      </c>
      <c r="F116" s="270">
        <f t="shared" si="12"/>
        <v>581000</v>
      </c>
    </row>
    <row r="117" spans="1:7" x14ac:dyDescent="0.25">
      <c r="A117" s="332" t="s">
        <v>1</v>
      </c>
      <c r="B117" s="333"/>
      <c r="C117" s="333"/>
      <c r="D117" s="334"/>
      <c r="E117" s="334"/>
      <c r="F117" s="335"/>
    </row>
    <row r="118" spans="1:7" ht="21" customHeight="1" thickBot="1" x14ac:dyDescent="0.3">
      <c r="A118" s="245" t="s">
        <v>8</v>
      </c>
      <c r="B118" s="79">
        <v>717720.94</v>
      </c>
      <c r="C118" s="260">
        <v>0</v>
      </c>
      <c r="D118" s="244">
        <v>0</v>
      </c>
      <c r="E118" s="269">
        <v>0</v>
      </c>
      <c r="F118" s="298">
        <v>0</v>
      </c>
    </row>
    <row r="119" spans="1:7" x14ac:dyDescent="0.25">
      <c r="A119" s="328" t="s">
        <v>145</v>
      </c>
      <c r="B119" s="329"/>
      <c r="C119" s="329"/>
      <c r="D119" s="330"/>
      <c r="E119" s="330"/>
      <c r="F119" s="331"/>
    </row>
    <row r="120" spans="1:7" ht="20.25" customHeight="1" thickBot="1" x14ac:dyDescent="0.3">
      <c r="A120" s="245" t="s">
        <v>8</v>
      </c>
      <c r="B120" s="244">
        <v>0</v>
      </c>
      <c r="C120" s="239">
        <v>530891.22</v>
      </c>
      <c r="D120" s="244">
        <v>581000</v>
      </c>
      <c r="E120" s="269">
        <v>1112000</v>
      </c>
      <c r="F120" s="271">
        <v>581000</v>
      </c>
    </row>
    <row r="121" spans="1:7" ht="15.75" thickBot="1" x14ac:dyDescent="0.3">
      <c r="A121" s="57"/>
      <c r="B121" s="57"/>
      <c r="C121" s="57"/>
      <c r="D121" s="58"/>
      <c r="E121" s="58"/>
      <c r="F121" s="58"/>
    </row>
    <row r="122" spans="1:7" ht="23.25" customHeight="1" x14ac:dyDescent="0.25">
      <c r="A122" s="213" t="s">
        <v>158</v>
      </c>
      <c r="B122" s="234">
        <f>SUM(B123)</f>
        <v>0</v>
      </c>
      <c r="C122" s="234">
        <v>0</v>
      </c>
      <c r="D122" s="234">
        <f>D123</f>
        <v>33190</v>
      </c>
      <c r="E122" s="235">
        <f t="shared" ref="E122:F122" si="13">E123</f>
        <v>0</v>
      </c>
      <c r="F122" s="236">
        <f t="shared" si="13"/>
        <v>0</v>
      </c>
    </row>
    <row r="123" spans="1:7" ht="21.75" customHeight="1" x14ac:dyDescent="0.25">
      <c r="A123" s="223" t="s">
        <v>155</v>
      </c>
      <c r="B123" s="43">
        <f>SUM(B125)</f>
        <v>0</v>
      </c>
      <c r="C123" s="43">
        <v>0</v>
      </c>
      <c r="D123" s="43">
        <f>SUM(D125+D127)</f>
        <v>33190</v>
      </c>
      <c r="E123" s="77">
        <f>E125+E182</f>
        <v>0</v>
      </c>
      <c r="F123" s="217">
        <f>F125+F182</f>
        <v>0</v>
      </c>
    </row>
    <row r="124" spans="1:7" x14ac:dyDescent="0.25">
      <c r="A124" s="265" t="s">
        <v>146</v>
      </c>
      <c r="B124" s="266"/>
      <c r="C124" s="266"/>
      <c r="D124" s="267"/>
      <c r="E124" s="267"/>
      <c r="F124" s="268"/>
    </row>
    <row r="125" spans="1:7" ht="22.5" customHeight="1" thickBot="1" x14ac:dyDescent="0.3">
      <c r="A125" s="220" t="s">
        <v>6</v>
      </c>
      <c r="B125" s="244">
        <v>0</v>
      </c>
      <c r="C125" s="42">
        <v>0</v>
      </c>
      <c r="D125" s="244">
        <v>28210</v>
      </c>
      <c r="E125" s="269">
        <v>0</v>
      </c>
      <c r="F125" s="298">
        <v>0</v>
      </c>
    </row>
    <row r="126" spans="1:7" x14ac:dyDescent="0.25">
      <c r="A126" s="262" t="s">
        <v>145</v>
      </c>
      <c r="B126" s="263"/>
      <c r="C126" s="263"/>
      <c r="D126" s="264"/>
      <c r="E126" s="299"/>
      <c r="F126" s="300"/>
    </row>
    <row r="127" spans="1:7" ht="21.75" customHeight="1" thickBot="1" x14ac:dyDescent="0.3">
      <c r="A127" s="238" t="s">
        <v>6</v>
      </c>
      <c r="B127" s="244">
        <v>0</v>
      </c>
      <c r="C127" s="239">
        <v>0</v>
      </c>
      <c r="D127" s="244">
        <v>4980</v>
      </c>
      <c r="E127" s="269">
        <v>0</v>
      </c>
      <c r="F127" s="298">
        <v>0</v>
      </c>
    </row>
    <row r="128" spans="1:7" ht="15.75" thickBot="1" x14ac:dyDescent="0.3">
      <c r="A128" s="57"/>
      <c r="B128" s="261"/>
      <c r="C128" s="230"/>
      <c r="D128" s="261"/>
      <c r="E128" s="88"/>
      <c r="F128" s="88"/>
    </row>
    <row r="129" spans="1:6" ht="23.25" customHeight="1" x14ac:dyDescent="0.25">
      <c r="A129" s="213" t="s">
        <v>156</v>
      </c>
      <c r="B129" s="234">
        <f>SUM(B130)</f>
        <v>0</v>
      </c>
      <c r="C129" s="234">
        <v>0</v>
      </c>
      <c r="D129" s="234">
        <f>D130</f>
        <v>158290</v>
      </c>
      <c r="E129" s="235">
        <f t="shared" ref="E129:F129" si="14">E130</f>
        <v>0</v>
      </c>
      <c r="F129" s="236">
        <f t="shared" si="14"/>
        <v>0</v>
      </c>
    </row>
    <row r="130" spans="1:6" ht="30" x14ac:dyDescent="0.25">
      <c r="A130" s="223" t="s">
        <v>157</v>
      </c>
      <c r="B130" s="43">
        <f>SUM(B132)</f>
        <v>0</v>
      </c>
      <c r="C130" s="43">
        <v>0</v>
      </c>
      <c r="D130" s="43">
        <f>SUM(D132+D134)</f>
        <v>158290</v>
      </c>
      <c r="E130" s="77">
        <f>E132+E189</f>
        <v>0</v>
      </c>
      <c r="F130" s="217">
        <f>F132+F189</f>
        <v>0</v>
      </c>
    </row>
    <row r="131" spans="1:6" x14ac:dyDescent="0.25">
      <c r="A131" s="265" t="s">
        <v>146</v>
      </c>
      <c r="B131" s="266"/>
      <c r="C131" s="266"/>
      <c r="D131" s="267"/>
      <c r="E131" s="267"/>
      <c r="F131" s="268"/>
    </row>
    <row r="132" spans="1:6" ht="21.75" customHeight="1" thickBot="1" x14ac:dyDescent="0.3">
      <c r="A132" s="220" t="s">
        <v>7</v>
      </c>
      <c r="B132" s="244">
        <v>0</v>
      </c>
      <c r="C132" s="42">
        <v>0</v>
      </c>
      <c r="D132" s="244">
        <v>142460</v>
      </c>
      <c r="E132" s="269">
        <v>0</v>
      </c>
      <c r="F132" s="298">
        <v>0</v>
      </c>
    </row>
    <row r="133" spans="1:6" x14ac:dyDescent="0.25">
      <c r="A133" s="262" t="s">
        <v>145</v>
      </c>
      <c r="B133" s="263"/>
      <c r="C133" s="263"/>
      <c r="D133" s="264"/>
      <c r="E133" s="299"/>
      <c r="F133" s="300"/>
    </row>
    <row r="134" spans="1:6" ht="21" customHeight="1" thickBot="1" x14ac:dyDescent="0.3">
      <c r="A134" s="238" t="s">
        <v>7</v>
      </c>
      <c r="B134" s="244">
        <v>0</v>
      </c>
      <c r="C134" s="239">
        <v>0</v>
      </c>
      <c r="D134" s="244">
        <v>15830</v>
      </c>
      <c r="E134" s="269">
        <v>0</v>
      </c>
      <c r="F134" s="298">
        <v>0</v>
      </c>
    </row>
    <row r="135" spans="1:6" x14ac:dyDescent="0.25">
      <c r="A135" s="57"/>
      <c r="B135" s="261"/>
      <c r="C135" s="230"/>
      <c r="D135" s="261"/>
      <c r="E135" s="88"/>
      <c r="F135" s="88"/>
    </row>
    <row r="136" spans="1:6" ht="31.5" customHeight="1" x14ac:dyDescent="0.25">
      <c r="A136" s="316" t="s">
        <v>159</v>
      </c>
      <c r="B136" s="317"/>
      <c r="C136" s="317"/>
      <c r="D136" s="317"/>
      <c r="E136" s="317"/>
      <c r="F136" s="317"/>
    </row>
    <row r="137" spans="1:6" x14ac:dyDescent="0.25">
      <c r="A137" s="289" t="s">
        <v>165</v>
      </c>
      <c r="B137" s="259">
        <v>7.5345000000000004</v>
      </c>
      <c r="C137" s="57"/>
      <c r="D137" s="58"/>
      <c r="E137" s="58"/>
      <c r="F137" s="58"/>
    </row>
    <row r="138" spans="1:6" x14ac:dyDescent="0.25">
      <c r="A138" s="57"/>
      <c r="B138" s="57"/>
      <c r="C138" s="57"/>
      <c r="D138" s="58"/>
      <c r="E138" s="58"/>
      <c r="F138" s="58"/>
    </row>
    <row r="139" spans="1:6" x14ac:dyDescent="0.25">
      <c r="A139" s="318" t="s">
        <v>52</v>
      </c>
      <c r="B139" s="318"/>
      <c r="C139" s="318"/>
      <c r="D139" s="318"/>
      <c r="E139" s="318"/>
      <c r="F139" s="318"/>
    </row>
    <row r="140" spans="1:6" x14ac:dyDescent="0.25">
      <c r="A140" s="349" t="s">
        <v>67</v>
      </c>
      <c r="B140" s="349"/>
      <c r="C140" s="349"/>
      <c r="D140" s="349"/>
      <c r="E140" s="349"/>
      <c r="F140" s="349"/>
    </row>
    <row r="141" spans="1:6" x14ac:dyDescent="0.25">
      <c r="A141" s="318"/>
      <c r="B141" s="318"/>
      <c r="C141" s="318"/>
      <c r="D141" s="318"/>
      <c r="E141" s="318"/>
      <c r="F141" s="318"/>
    </row>
    <row r="142" spans="1:6" x14ac:dyDescent="0.25">
      <c r="A142" s="318" t="s">
        <v>69</v>
      </c>
      <c r="B142" s="318"/>
      <c r="C142" s="318"/>
      <c r="D142" s="318"/>
      <c r="E142" s="318"/>
      <c r="F142" s="318"/>
    </row>
    <row r="143" spans="1:6" x14ac:dyDescent="0.25">
      <c r="A143" s="349" t="s">
        <v>144</v>
      </c>
      <c r="B143" s="349"/>
      <c r="C143" s="349"/>
      <c r="D143" s="349"/>
      <c r="E143" s="349"/>
      <c r="F143" s="349"/>
    </row>
    <row r="144" spans="1:6" x14ac:dyDescent="0.25">
      <c r="A144" s="13"/>
      <c r="B144" s="13"/>
      <c r="C144" s="13"/>
      <c r="D144" s="200"/>
      <c r="E144" s="200"/>
      <c r="F144" s="200"/>
    </row>
    <row r="145" spans="1:6" x14ac:dyDescent="0.25">
      <c r="A145" s="200" t="s">
        <v>170</v>
      </c>
      <c r="B145" s="200"/>
      <c r="C145" s="200"/>
      <c r="D145" s="200"/>
      <c r="E145" s="200"/>
      <c r="F145" s="200"/>
    </row>
    <row r="146" spans="1:6" x14ac:dyDescent="0.25">
      <c r="A146" s="200" t="s">
        <v>171</v>
      </c>
      <c r="B146" s="200"/>
      <c r="C146" s="200"/>
      <c r="D146" s="200"/>
      <c r="E146" s="200"/>
      <c r="F146" s="200"/>
    </row>
    <row r="147" spans="1:6" x14ac:dyDescent="0.25">
      <c r="A147" s="200" t="s">
        <v>166</v>
      </c>
      <c r="B147" s="200"/>
      <c r="C147" s="200"/>
      <c r="D147" s="200"/>
      <c r="E147" s="318" t="s">
        <v>70</v>
      </c>
      <c r="F147" s="318"/>
    </row>
    <row r="148" spans="1:6" x14ac:dyDescent="0.25">
      <c r="A148" s="200"/>
      <c r="B148" s="200"/>
      <c r="C148" s="200"/>
      <c r="D148" s="200"/>
      <c r="E148" s="318" t="s">
        <v>71</v>
      </c>
      <c r="F148" s="318"/>
    </row>
    <row r="149" spans="1:6" x14ac:dyDescent="0.25">
      <c r="A149" s="200"/>
      <c r="B149" s="200"/>
      <c r="C149" s="200"/>
      <c r="D149" s="200"/>
      <c r="E149" s="318" t="s">
        <v>72</v>
      </c>
      <c r="F149" s="318"/>
    </row>
    <row r="150" spans="1:6" x14ac:dyDescent="0.25">
      <c r="A150" s="200"/>
      <c r="B150" s="200"/>
      <c r="C150" s="200"/>
      <c r="D150" s="200"/>
      <c r="E150" s="318" t="s">
        <v>73</v>
      </c>
      <c r="F150" s="318"/>
    </row>
    <row r="151" spans="1:6" x14ac:dyDescent="0.25">
      <c r="A151" s="200" t="s">
        <v>97</v>
      </c>
      <c r="B151" s="200"/>
      <c r="C151" s="200"/>
      <c r="D151" s="200"/>
      <c r="E151" s="318" t="s">
        <v>154</v>
      </c>
      <c r="F151" s="318"/>
    </row>
  </sheetData>
  <mergeCells count="55">
    <mergeCell ref="A32:F32"/>
    <mergeCell ref="A34:F34"/>
    <mergeCell ref="A36:F36"/>
    <mergeCell ref="A20:F20"/>
    <mergeCell ref="A23:F23"/>
    <mergeCell ref="A25:F25"/>
    <mergeCell ref="A27:F27"/>
    <mergeCell ref="A30:F30"/>
    <mergeCell ref="A18:F18"/>
    <mergeCell ref="A1:F1"/>
    <mergeCell ref="A2:F2"/>
    <mergeCell ref="A3:F3"/>
    <mergeCell ref="A13:F13"/>
    <mergeCell ref="A15:F15"/>
    <mergeCell ref="A39:F39"/>
    <mergeCell ref="A41:F41"/>
    <mergeCell ref="A44:F44"/>
    <mergeCell ref="A77:F77"/>
    <mergeCell ref="A49:F49"/>
    <mergeCell ref="A51:F51"/>
    <mergeCell ref="A54:F54"/>
    <mergeCell ref="A56:F56"/>
    <mergeCell ref="A59:F59"/>
    <mergeCell ref="A61:F61"/>
    <mergeCell ref="A63:F63"/>
    <mergeCell ref="A68:F68"/>
    <mergeCell ref="A70:F70"/>
    <mergeCell ref="A72:F72"/>
    <mergeCell ref="A75:F75"/>
    <mergeCell ref="A46:F46"/>
    <mergeCell ref="A112:F112"/>
    <mergeCell ref="A79:F79"/>
    <mergeCell ref="A82:F82"/>
    <mergeCell ref="A85:F85"/>
    <mergeCell ref="A87:F87"/>
    <mergeCell ref="A89:F89"/>
    <mergeCell ref="A94:F94"/>
    <mergeCell ref="A96:F96"/>
    <mergeCell ref="A99:F99"/>
    <mergeCell ref="A101:F101"/>
    <mergeCell ref="A104:F104"/>
    <mergeCell ref="A110:F110"/>
    <mergeCell ref="E151:F151"/>
    <mergeCell ref="A117:F117"/>
    <mergeCell ref="A119:F119"/>
    <mergeCell ref="A139:F139"/>
    <mergeCell ref="A140:F140"/>
    <mergeCell ref="A141:F141"/>
    <mergeCell ref="A142:F142"/>
    <mergeCell ref="A143:F143"/>
    <mergeCell ref="E147:F147"/>
    <mergeCell ref="E148:F148"/>
    <mergeCell ref="E149:F149"/>
    <mergeCell ref="E150:F150"/>
    <mergeCell ref="A136:F136"/>
  </mergeCells>
  <pageMargins left="0.39370078740157483" right="0.11811023622047245" top="0.74803149606299213" bottom="0.74803149606299213" header="0.31496062992125984" footer="0.31496062992125984"/>
  <pageSetup paperSize="9" scale="68" firstPageNumber="3" orientation="portrait" useFirstPageNumber="1" r:id="rId1"/>
  <headerFooter>
    <oddFooter>&amp;C&amp;P</oddFooter>
  </headerFooter>
  <rowBreaks count="2" manualBreakCount="2">
    <brk id="57" max="5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Početna stranica</vt:lpstr>
      <vt:lpstr>SAŽETAK U EUR</vt:lpstr>
      <vt:lpstr>OPĆI DIO U EUR</vt:lpstr>
      <vt:lpstr>PRIHODI -IZVOR FINANCIRANJA</vt:lpstr>
      <vt:lpstr>Posebni dio u EUR</vt:lpstr>
      <vt:lpstr>'Početna stranica'!Podrucje_ispisa</vt:lpstr>
      <vt:lpstr>'Posebni dio u EUR'!Podrucje_ispisa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PRORAČUNA - PROJEKCIJE</dc:title>
  <dc:creator>Tina Prašnički</dc:creator>
  <cp:lastModifiedBy>Martina Bistrović</cp:lastModifiedBy>
  <cp:lastPrinted>2022-10-05T05:41:50Z</cp:lastPrinted>
  <dcterms:created xsi:type="dcterms:W3CDTF">2016-11-14T07:19:56Z</dcterms:created>
  <dcterms:modified xsi:type="dcterms:W3CDTF">2022-12-01T07:35:30Z</dcterms:modified>
</cp:coreProperties>
</file>