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istrovic\Desktop\FINANCIJSKI PLANOVI\Fin plan 2025\"/>
    </mc:Choice>
  </mc:AlternateContent>
  <xr:revisionPtr revIDLastSave="0" documentId="13_ncr:1_{5B0C046C-9B87-440B-83E4-009FE91B8A0F}" xr6:coauthVersionLast="36" xr6:coauthVersionMax="36" xr10:uidLastSave="{00000000-0000-0000-0000-000000000000}"/>
  <bookViews>
    <workbookView xWindow="0" yWindow="0" windowWidth="21570" windowHeight="7980" activeTab="4" xr2:uid="{00000000-000D-0000-FFFF-FFFF00000000}"/>
  </bookViews>
  <sheets>
    <sheet name="Početna stranica" sheetId="5" r:id="rId1"/>
    <sheet name="SAŽETAK " sheetId="8" r:id="rId2"/>
    <sheet name="RAČUN PRIHODA I RASHODA" sheetId="9" r:id="rId3"/>
    <sheet name="RAČUN FINANIRANJA" sheetId="11" r:id="rId4"/>
    <sheet name="POSEBNI DIO" sheetId="10" r:id="rId5"/>
  </sheets>
  <definedNames>
    <definedName name="_xlnm.Print_Area" localSheetId="0">'Početna stranica'!$A$1:$E$43</definedName>
    <definedName name="_xlnm.Print_Area" localSheetId="4">'POSEBNI DIO'!$A$1:$G$183</definedName>
    <definedName name="_xlnm.Print_Area" localSheetId="2">'RAČUN PRIHODA I RASHODA'!$A$1:$G$28</definedName>
    <definedName name="_xlnm.Print_Area" localSheetId="1">'SAŽETAK '!$A$1:$J$41</definedName>
  </definedNames>
  <calcPr calcId="179021"/>
</workbook>
</file>

<file path=xl/calcChain.xml><?xml version="1.0" encoding="utf-8"?>
<calcChain xmlns="http://schemas.openxmlformats.org/spreadsheetml/2006/main">
  <c r="E110" i="10" l="1"/>
  <c r="D132" i="10"/>
  <c r="C132" i="10"/>
  <c r="G134" i="10"/>
  <c r="F134" i="10"/>
  <c r="E134" i="10"/>
  <c r="D134" i="10"/>
  <c r="C134" i="10"/>
  <c r="E105" i="10"/>
  <c r="D107" i="10"/>
  <c r="D105" i="10" s="1"/>
  <c r="E107" i="10"/>
  <c r="C107" i="10"/>
  <c r="G105" i="10"/>
  <c r="F105" i="10"/>
  <c r="C105" i="10"/>
  <c r="D130" i="10" l="1"/>
  <c r="F130" i="10"/>
  <c r="E93" i="10" l="1"/>
  <c r="G163" i="10" l="1"/>
  <c r="F163" i="10"/>
  <c r="E163" i="10"/>
  <c r="G166" i="10"/>
  <c r="G161" i="10" s="1"/>
  <c r="F166" i="10"/>
  <c r="F161" i="10" s="1"/>
  <c r="E166" i="10"/>
  <c r="E161" i="10" s="1"/>
  <c r="G170" i="10"/>
  <c r="G168" i="10" s="1"/>
  <c r="G160" i="10" s="1"/>
  <c r="F170" i="10"/>
  <c r="F168" i="10" s="1"/>
  <c r="F160" i="10" s="1"/>
  <c r="E170" i="10"/>
  <c r="E168" i="10" s="1"/>
  <c r="E160" i="10" s="1"/>
  <c r="G174" i="10"/>
  <c r="G172" i="10" s="1"/>
  <c r="F174" i="10"/>
  <c r="F172" i="10" s="1"/>
  <c r="E174" i="10"/>
  <c r="E172" i="10" s="1"/>
  <c r="G151" i="10"/>
  <c r="G149" i="10" s="1"/>
  <c r="F151" i="10"/>
  <c r="F149" i="10" s="1"/>
  <c r="E151" i="10"/>
  <c r="E149" i="10" s="1"/>
  <c r="F145" i="10"/>
  <c r="F137" i="10" s="1"/>
  <c r="F132" i="10" s="1"/>
  <c r="G147" i="10"/>
  <c r="G145" i="10" s="1"/>
  <c r="G137" i="10" s="1"/>
  <c r="G132" i="10" s="1"/>
  <c r="F147" i="10"/>
  <c r="E147" i="10"/>
  <c r="E145" i="10" s="1"/>
  <c r="E137" i="10" s="1"/>
  <c r="E132" i="10" s="1"/>
  <c r="G143" i="10"/>
  <c r="G138" i="10" s="1"/>
  <c r="F143" i="10"/>
  <c r="F138" i="10" s="1"/>
  <c r="E143" i="10"/>
  <c r="E138" i="10" s="1"/>
  <c r="G120" i="10"/>
  <c r="G115" i="10" s="1"/>
  <c r="F120" i="10"/>
  <c r="F115" i="10" s="1"/>
  <c r="E120" i="10"/>
  <c r="E115" i="10" s="1"/>
  <c r="E100" i="10"/>
  <c r="G127" i="10"/>
  <c r="G122" i="10" s="1"/>
  <c r="F127" i="10"/>
  <c r="F122" i="10" s="1"/>
  <c r="E127" i="10"/>
  <c r="E122" i="10" s="1"/>
  <c r="G73" i="10"/>
  <c r="F73" i="10"/>
  <c r="E73" i="10"/>
  <c r="D73" i="10"/>
  <c r="G70" i="10"/>
  <c r="F70" i="10"/>
  <c r="E70" i="10"/>
  <c r="G32" i="10"/>
  <c r="F32" i="10"/>
  <c r="E32" i="10"/>
  <c r="C32" i="10"/>
  <c r="G15" i="10"/>
  <c r="D174" i="10" l="1"/>
  <c r="D172" i="10" s="1"/>
  <c r="C174" i="10"/>
  <c r="C172" i="10" s="1"/>
  <c r="C170" i="10"/>
  <c r="C168" i="10" s="1"/>
  <c r="C166" i="10"/>
  <c r="C163" i="10"/>
  <c r="D163" i="10"/>
  <c r="D166" i="10"/>
  <c r="D161" i="10" s="1"/>
  <c r="D151" i="10"/>
  <c r="D149" i="10" s="1"/>
  <c r="C151" i="10"/>
  <c r="C149" i="10" s="1"/>
  <c r="D147" i="10"/>
  <c r="D145" i="10" s="1"/>
  <c r="D137" i="10" s="1"/>
  <c r="C147" i="10"/>
  <c r="C145" i="10" s="1"/>
  <c r="D143" i="10"/>
  <c r="C143" i="10"/>
  <c r="D140" i="10"/>
  <c r="C140" i="10"/>
  <c r="C111" i="10"/>
  <c r="D111" i="10"/>
  <c r="E111" i="10"/>
  <c r="F111" i="10"/>
  <c r="G111" i="10"/>
  <c r="C127" i="10"/>
  <c r="C122" i="10" s="1"/>
  <c r="C120" i="10"/>
  <c r="C90" i="10"/>
  <c r="C73" i="10"/>
  <c r="C70" i="10"/>
  <c r="D170" i="10"/>
  <c r="D168" i="10" s="1"/>
  <c r="D160" i="10" s="1"/>
  <c r="D127" i="10"/>
  <c r="D122" i="10" s="1"/>
  <c r="D120" i="10"/>
  <c r="D85" i="10"/>
  <c r="D70" i="10"/>
  <c r="D32" i="10"/>
  <c r="D24" i="10" s="1"/>
  <c r="C161" i="10" l="1"/>
  <c r="C160" i="10"/>
  <c r="C138" i="10"/>
  <c r="C137" i="10" s="1"/>
  <c r="D138" i="10"/>
  <c r="C62" i="10"/>
  <c r="G157" i="10"/>
  <c r="F157" i="10"/>
  <c r="E157" i="10"/>
  <c r="D157" i="10"/>
  <c r="C157" i="10"/>
  <c r="G124" i="10"/>
  <c r="F124" i="10"/>
  <c r="E124" i="10"/>
  <c r="D124" i="10"/>
  <c r="C124" i="10"/>
  <c r="G117" i="10"/>
  <c r="F117" i="10"/>
  <c r="E117" i="10"/>
  <c r="D117" i="10"/>
  <c r="D115" i="10" s="1"/>
  <c r="C117" i="10"/>
  <c r="G113" i="10"/>
  <c r="F113" i="10"/>
  <c r="E113" i="10"/>
  <c r="D113" i="10"/>
  <c r="C113" i="10"/>
  <c r="G103" i="10"/>
  <c r="F103" i="10"/>
  <c r="E103" i="10"/>
  <c r="D103" i="10"/>
  <c r="C103" i="10"/>
  <c r="G100" i="10"/>
  <c r="F100" i="10"/>
  <c r="D100" i="10"/>
  <c r="C100" i="10"/>
  <c r="G97" i="10"/>
  <c r="F97" i="10"/>
  <c r="E97" i="10"/>
  <c r="D97" i="10"/>
  <c r="C97" i="10"/>
  <c r="G87" i="10"/>
  <c r="F87" i="10"/>
  <c r="E87" i="10"/>
  <c r="E85" i="10" s="1"/>
  <c r="D87" i="10"/>
  <c r="C87" i="10"/>
  <c r="G83" i="10"/>
  <c r="F83" i="10"/>
  <c r="E83" i="10"/>
  <c r="D83" i="10"/>
  <c r="C83" i="10"/>
  <c r="G80" i="10"/>
  <c r="F80" i="10"/>
  <c r="E80" i="10"/>
  <c r="D80" i="10"/>
  <c r="C80" i="10"/>
  <c r="G77" i="10"/>
  <c r="F77" i="10"/>
  <c r="E77" i="10"/>
  <c r="D77" i="10"/>
  <c r="C77" i="10"/>
  <c r="G67" i="10"/>
  <c r="F67" i="10"/>
  <c r="E67" i="10"/>
  <c r="D67" i="10"/>
  <c r="C67" i="10"/>
  <c r="G64" i="10"/>
  <c r="F64" i="10"/>
  <c r="E64" i="10"/>
  <c r="D64" i="10"/>
  <c r="C64" i="10"/>
  <c r="G58" i="10"/>
  <c r="F58" i="10"/>
  <c r="E58" i="10"/>
  <c r="D58" i="10"/>
  <c r="C58" i="10"/>
  <c r="G55" i="10"/>
  <c r="F55" i="10"/>
  <c r="E55" i="10"/>
  <c r="D55" i="10"/>
  <c r="C55" i="10"/>
  <c r="G51" i="10"/>
  <c r="F51" i="10"/>
  <c r="E51" i="10"/>
  <c r="D51" i="10"/>
  <c r="C51" i="10"/>
  <c r="G47" i="10"/>
  <c r="F47" i="10"/>
  <c r="E47" i="10"/>
  <c r="D47" i="10"/>
  <c r="C47" i="10"/>
  <c r="G43" i="10"/>
  <c r="F43" i="10"/>
  <c r="E43" i="10"/>
  <c r="D43" i="10"/>
  <c r="C43" i="10"/>
  <c r="G40" i="10"/>
  <c r="F40" i="10"/>
  <c r="E40" i="10"/>
  <c r="D40" i="10"/>
  <c r="C40" i="10"/>
  <c r="G36" i="10"/>
  <c r="F36" i="10"/>
  <c r="E36" i="10"/>
  <c r="D36" i="10"/>
  <c r="C36" i="10"/>
  <c r="G29" i="10"/>
  <c r="F29" i="10"/>
  <c r="E29" i="10"/>
  <c r="D29" i="10"/>
  <c r="C29" i="10"/>
  <c r="G26" i="10"/>
  <c r="F26" i="10"/>
  <c r="E26" i="10"/>
  <c r="D26" i="10"/>
  <c r="C26" i="10"/>
  <c r="G22" i="10"/>
  <c r="F22" i="10"/>
  <c r="E22" i="10"/>
  <c r="D22" i="10"/>
  <c r="C22" i="10"/>
  <c r="F15" i="10"/>
  <c r="E15" i="10"/>
  <c r="D15" i="10"/>
  <c r="C15" i="10"/>
  <c r="G11" i="10"/>
  <c r="F11" i="10"/>
  <c r="E11" i="10"/>
  <c r="D11" i="10"/>
  <c r="C11" i="10"/>
  <c r="D155" i="10"/>
  <c r="D154" i="10" s="1"/>
  <c r="C155" i="10"/>
  <c r="C154" i="10" s="1"/>
  <c r="C115" i="10"/>
  <c r="D95" i="10"/>
  <c r="C95" i="10"/>
  <c r="C85" i="10"/>
  <c r="D75" i="10"/>
  <c r="C75" i="10"/>
  <c r="D62" i="10"/>
  <c r="D53" i="10"/>
  <c r="C53" i="10"/>
  <c r="E53" i="10"/>
  <c r="D49" i="10"/>
  <c r="C49" i="10"/>
  <c r="D45" i="10"/>
  <c r="C45" i="10"/>
  <c r="D38" i="10"/>
  <c r="C38" i="10"/>
  <c r="E38" i="10"/>
  <c r="D34" i="10"/>
  <c r="C34" i="10"/>
  <c r="C24" i="10"/>
  <c r="D17" i="10"/>
  <c r="C17" i="10"/>
  <c r="D13" i="10"/>
  <c r="C13" i="10"/>
  <c r="D9" i="10"/>
  <c r="C9" i="10"/>
  <c r="F23" i="8"/>
  <c r="J22" i="8"/>
  <c r="I22" i="8"/>
  <c r="H22" i="8"/>
  <c r="G22" i="8"/>
  <c r="I14" i="8"/>
  <c r="G11" i="8"/>
  <c r="G10" i="11"/>
  <c r="J23" i="8" s="1"/>
  <c r="F10" i="11"/>
  <c r="I23" i="8" s="1"/>
  <c r="E10" i="11"/>
  <c r="H23" i="8" s="1"/>
  <c r="D10" i="11"/>
  <c r="G23" i="8" s="1"/>
  <c r="G24" i="8" s="1"/>
  <c r="C10" i="11"/>
  <c r="G7" i="11"/>
  <c r="F7" i="11"/>
  <c r="E7" i="11"/>
  <c r="D7" i="11"/>
  <c r="C7" i="11"/>
  <c r="F22" i="8" s="1"/>
  <c r="G19" i="10"/>
  <c r="F19" i="10"/>
  <c r="E19" i="10"/>
  <c r="D19" i="10"/>
  <c r="C19" i="10"/>
  <c r="G25" i="9"/>
  <c r="J15" i="8" s="1"/>
  <c r="F25" i="9"/>
  <c r="I15" i="8" s="1"/>
  <c r="E25" i="9"/>
  <c r="H15" i="8" s="1"/>
  <c r="D25" i="9"/>
  <c r="G15" i="8" s="1"/>
  <c r="C25" i="9"/>
  <c r="F15" i="8" s="1"/>
  <c r="G19" i="9"/>
  <c r="J14" i="8" s="1"/>
  <c r="F19" i="9"/>
  <c r="E19" i="9"/>
  <c r="H14" i="8" s="1"/>
  <c r="D19" i="9"/>
  <c r="C19" i="9"/>
  <c r="F14" i="8" s="1"/>
  <c r="G11" i="9"/>
  <c r="J12" i="8" s="1"/>
  <c r="F11" i="9"/>
  <c r="I12" i="8" s="1"/>
  <c r="E11" i="9"/>
  <c r="H12" i="8" s="1"/>
  <c r="D11" i="9"/>
  <c r="G12" i="8" s="1"/>
  <c r="C11" i="9"/>
  <c r="F12" i="8" s="1"/>
  <c r="G6" i="9"/>
  <c r="J11" i="8" s="1"/>
  <c r="F6" i="9"/>
  <c r="I11" i="8" s="1"/>
  <c r="E6" i="9"/>
  <c r="H11" i="8" s="1"/>
  <c r="D6" i="9"/>
  <c r="C6" i="9"/>
  <c r="F11" i="8" s="1"/>
  <c r="F41" i="8"/>
  <c r="G38" i="8" s="1"/>
  <c r="G41" i="8" s="1"/>
  <c r="H38" i="8" s="1"/>
  <c r="H41" i="8" s="1"/>
  <c r="I38" i="8" s="1"/>
  <c r="I41" i="8" s="1"/>
  <c r="J38" i="8" s="1"/>
  <c r="J41" i="8" s="1"/>
  <c r="D8" i="10" l="1"/>
  <c r="D61" i="10"/>
  <c r="H24" i="8"/>
  <c r="J13" i="8"/>
  <c r="I13" i="8"/>
  <c r="J24" i="8"/>
  <c r="H13" i="8"/>
  <c r="J10" i="8"/>
  <c r="G5" i="9"/>
  <c r="F5" i="9"/>
  <c r="E5" i="9"/>
  <c r="F18" i="9"/>
  <c r="C110" i="10"/>
  <c r="D110" i="10"/>
  <c r="D6" i="10" s="1"/>
  <c r="C8" i="10"/>
  <c r="F24" i="8"/>
  <c r="F13" i="8"/>
  <c r="F10" i="8"/>
  <c r="C5" i="9"/>
  <c r="C61" i="10"/>
  <c r="D18" i="9"/>
  <c r="G14" i="8"/>
  <c r="G13" i="8" s="1"/>
  <c r="G10" i="8"/>
  <c r="D5" i="9"/>
  <c r="I24" i="8"/>
  <c r="H10" i="8"/>
  <c r="I10" i="8"/>
  <c r="I16" i="8" s="1"/>
  <c r="G18" i="9"/>
  <c r="E18" i="9"/>
  <c r="C18" i="9"/>
  <c r="G62" i="10"/>
  <c r="F62" i="10"/>
  <c r="E62" i="10"/>
  <c r="F16" i="8" l="1"/>
  <c r="C6" i="10"/>
  <c r="J16" i="8"/>
  <c r="J25" i="8" s="1"/>
  <c r="J32" i="8" s="1"/>
  <c r="G16" i="8"/>
  <c r="G25" i="8" s="1"/>
  <c r="G32" i="8" s="1"/>
  <c r="G33" i="8" s="1"/>
  <c r="H16" i="8"/>
  <c r="H25" i="8" s="1"/>
  <c r="H32" i="8" s="1"/>
  <c r="F25" i="8"/>
  <c r="F32" i="8" s="1"/>
  <c r="F33" i="8" s="1"/>
  <c r="I25" i="8"/>
  <c r="I32" i="8" s="1"/>
  <c r="I33" i="8" s="1"/>
  <c r="E95" i="10"/>
  <c r="J33" i="8" l="1"/>
  <c r="H33" i="8"/>
  <c r="G24" i="10" l="1"/>
  <c r="F24" i="10"/>
  <c r="G95" i="10"/>
  <c r="F95" i="10"/>
  <c r="G53" i="10"/>
  <c r="F53" i="10"/>
  <c r="G49" i="10"/>
  <c r="F49" i="10"/>
  <c r="E49" i="10"/>
  <c r="G45" i="10"/>
  <c r="F45" i="10"/>
  <c r="E45" i="10"/>
  <c r="G34" i="10"/>
  <c r="F34" i="10"/>
  <c r="E24" i="10"/>
  <c r="G17" i="10"/>
  <c r="F17" i="10"/>
  <c r="E17" i="10"/>
  <c r="F13" i="10"/>
  <c r="G13" i="10"/>
  <c r="E13" i="10"/>
  <c r="E9" i="10"/>
  <c r="G9" i="10"/>
  <c r="F9" i="10"/>
  <c r="F110" i="10" l="1"/>
  <c r="G110" i="10"/>
  <c r="G155" i="10"/>
  <c r="F155" i="10"/>
  <c r="E34" i="10" l="1"/>
  <c r="E8" i="10" s="1"/>
  <c r="G154" i="10" l="1"/>
  <c r="F154" i="10"/>
  <c r="E155" i="10"/>
  <c r="E154" i="10" s="1"/>
  <c r="G85" i="10"/>
  <c r="F85" i="10"/>
  <c r="G75" i="10"/>
  <c r="F75" i="10"/>
  <c r="E75" i="10"/>
  <c r="E61" i="10" s="1"/>
  <c r="G38" i="10"/>
  <c r="F38" i="10"/>
  <c r="F61" i="10" l="1"/>
  <c r="E6" i="10"/>
  <c r="G61" i="10"/>
  <c r="G8" i="10"/>
  <c r="F8" i="10"/>
  <c r="F6" i="10" s="1"/>
  <c r="G6" i="10" l="1"/>
</calcChain>
</file>

<file path=xl/sharedStrings.xml><?xml version="1.0" encoding="utf-8"?>
<sst xmlns="http://schemas.openxmlformats.org/spreadsheetml/2006/main" count="462" uniqueCount="182">
  <si>
    <t>Naziv</t>
  </si>
  <si>
    <t>REPUBLIKA HRVATSKA</t>
  </si>
  <si>
    <t>VARAŽDINSKA ŽUPANIJA</t>
  </si>
  <si>
    <t>ŽUPANIJSKA UPRAVA ZA CESTE VARAŽDINSKE ŽUPANIJE</t>
  </si>
  <si>
    <t>RKP:</t>
  </si>
  <si>
    <t>MATIČNI BROJ:</t>
  </si>
  <si>
    <t>OIB:</t>
  </si>
  <si>
    <t>ŠIFRA DJELATNOSTI:</t>
  </si>
  <si>
    <t>01284827</t>
  </si>
  <si>
    <t>74640705361</t>
  </si>
  <si>
    <t>7112</t>
  </si>
  <si>
    <t>ŽUPANIJSKE UPRAVE ZA CESTE VARAŽDINSKE ŽUPANIJE</t>
  </si>
  <si>
    <t>IBAN:</t>
  </si>
  <si>
    <t>Županijska uprava za ceste</t>
  </si>
  <si>
    <t>Varaždinske županije</t>
  </si>
  <si>
    <t>UPRAVNO VIJEĆE</t>
  </si>
  <si>
    <t>II. POSEBNI DIO</t>
  </si>
  <si>
    <t xml:space="preserve">  </t>
  </si>
  <si>
    <t>HR6223600001101732723</t>
  </si>
  <si>
    <t>PRIHODI UKUPNO</t>
  </si>
  <si>
    <t>RASHODI UKUPNO</t>
  </si>
  <si>
    <t>EUR</t>
  </si>
  <si>
    <t>Projekcija 2026.</t>
  </si>
  <si>
    <t>ZA 2025. GODINU I PROJEKCIJE ZA 2026. i 2027. GODINU</t>
  </si>
  <si>
    <t>A) SAŽETAK RAČUNA PRIHODA I RASHODA</t>
  </si>
  <si>
    <t>Razred i naziv</t>
  </si>
  <si>
    <t>Izvršenje 2023.</t>
  </si>
  <si>
    <t>Tekući plan 2024.</t>
  </si>
  <si>
    <t>Plan 2025.</t>
  </si>
  <si>
    <t>Projekcija 
 2026.</t>
  </si>
  <si>
    <t>Projekcija 
2027.</t>
  </si>
  <si>
    <t>6 PRIHODI POSLOVANJA</t>
  </si>
  <si>
    <t>7 PRIHODI OD PRODAJE NEFINANCIJSKE IMOVINE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</si>
  <si>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</si>
  <si>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</si>
  <si>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</si>
  <si>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</si>
  <si>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</si>
  <si>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</si>
  <si>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</si>
  <si>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</si>
  <si>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</si>
  <si>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</si>
  <si>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</si>
  <si>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</si>
  <si>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</si>
  <si>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</si>
  <si>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</si>
  <si>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Razred/ skupina</t>
  </si>
  <si>
    <t xml:space="preserve">Naziv </t>
  </si>
  <si>
    <t>Projekcija
 2026.</t>
  </si>
  <si>
    <t>UKUPNO PRIHODI</t>
  </si>
  <si>
    <t>Prihodi poslovanja</t>
  </si>
  <si>
    <t>Pomoći iz inozemstva i od subjekata unutar općeg proračuna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</si>
  <si>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</si>
  <si>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</si>
  <si>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</si>
  <si>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</si>
  <si>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</si>
  <si>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</si>
  <si>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</si>
  <si>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</si>
  <si>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Prihodi od imovine</t>
  </si>
  <si>
    <t>Prihodi od upravnih i administrativnih pristojbi, pristojbi po posebnim propisima i naknada</t>
  </si>
  <si>
    <t>Kazne, upravne mjere i ostali prihodi</t>
  </si>
  <si>
    <t>Prihodi od prodaje neproizvedene dugotrajne imovine</t>
  </si>
  <si>
    <t>Financijski rashodi</t>
  </si>
  <si>
    <t>Pomoći dane u inozemstvo i unutar općeg proračuna</t>
  </si>
  <si>
    <t>Ostali rashodi</t>
  </si>
  <si>
    <t xml:space="preserve"> Rashodi za nabavu proizvedene dugotrajne imovine</t>
  </si>
  <si>
    <t>Rashodi za dodatna ulaganja na nefinancijskoj imovini</t>
  </si>
  <si>
    <t xml:space="preserve">B. RAČUN FINANCIRANJA </t>
  </si>
  <si>
    <t>Projekcija 
 2027.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</si>
  <si>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</si>
  <si>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</si>
  <si>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</si>
  <si>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</si>
  <si>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Prihodi i rashodi na razini  skupine (drugoj razini ) računskog plana utvrđuju se u Računu prihoda i rashoda Financijskog plana za 2025. godinu i računskog plana u  projekcijama za 2026. i 2027. godinu prema ekonomskoj klasifikaciji kako slijedi:</t>
  </si>
  <si>
    <t>Tekući plan za 2024.</t>
  </si>
  <si>
    <t>Projekcija 2027.</t>
  </si>
  <si>
    <t>Šifra</t>
  </si>
  <si>
    <t>REDOVNI RASHODI -UPRAVA I ADMINISTRACIJA</t>
  </si>
  <si>
    <t>Razred 3</t>
  </si>
  <si>
    <t>Skupina 31</t>
  </si>
  <si>
    <t>Naknade troškova zaposlenika</t>
  </si>
  <si>
    <t>Skupina 32</t>
  </si>
  <si>
    <t>Rashodi za materijal i energiju</t>
  </si>
  <si>
    <t>Izvor 31</t>
  </si>
  <si>
    <t>VLASTITI PRIHODI</t>
  </si>
  <si>
    <t>PRIHODI ZA POSEBNE NAMJENE</t>
  </si>
  <si>
    <t xml:space="preserve">Izvor 43 </t>
  </si>
  <si>
    <t xml:space="preserve"> PRIHODI ZA POSEBNE NAMJENE</t>
  </si>
  <si>
    <t>Rashodi za usluge (bez konta 32321)</t>
  </si>
  <si>
    <t>Ostali nespomenuti rashodi poslovnja</t>
  </si>
  <si>
    <t>Aktivnost A100001</t>
  </si>
  <si>
    <t>Aktivnost A100002</t>
  </si>
  <si>
    <t>Aktivnost A100003</t>
  </si>
  <si>
    <t>Aktivnost A100004</t>
  </si>
  <si>
    <t>Aktivnost A100005</t>
  </si>
  <si>
    <t>Aktivnost A100006</t>
  </si>
  <si>
    <t>Izvor 11</t>
  </si>
  <si>
    <t>OPĆI PRIHODI I PRIMICI</t>
  </si>
  <si>
    <t>Skupina 34</t>
  </si>
  <si>
    <t>Aktivnost A100007</t>
  </si>
  <si>
    <t>Pomoći proračunskim korisnicama</t>
  </si>
  <si>
    <t>Skupina 36</t>
  </si>
  <si>
    <t>Aktivnost A100008</t>
  </si>
  <si>
    <t>Skupina 38</t>
  </si>
  <si>
    <t>Aktivnost A100009</t>
  </si>
  <si>
    <t>Oprema, računala, prijevozna sredstva i drugo</t>
  </si>
  <si>
    <t>Razred 4</t>
  </si>
  <si>
    <t>Skupina 42</t>
  </si>
  <si>
    <t>Rashodi za nabavu proizvedene dugotrajne imovine</t>
  </si>
  <si>
    <t>Program 1000</t>
  </si>
  <si>
    <t>Program 1001</t>
  </si>
  <si>
    <t>REDOVITO I IZVANREDNO ODRŽAVANJE LOKALNIH I ŽUPANIJSKIH CESTA (KONTO 32321)</t>
  </si>
  <si>
    <t>Aktivnost A100101</t>
  </si>
  <si>
    <t>Redovito održavanje cesta</t>
  </si>
  <si>
    <t>Aktivnost A100102</t>
  </si>
  <si>
    <t>Izvanredno održavanje cesta</t>
  </si>
  <si>
    <t>Izvor 52</t>
  </si>
  <si>
    <t>OSTALE POMOĆI</t>
  </si>
  <si>
    <t>Aktivnost A100103</t>
  </si>
  <si>
    <t>Obnova kolničkih zastora</t>
  </si>
  <si>
    <t>Aktivnost A100104</t>
  </si>
  <si>
    <t>Sanacija klizišta</t>
  </si>
  <si>
    <t>Program 1002</t>
  </si>
  <si>
    <t>GRAĐENJE CESTA, MOSTOVA, REKNOSTRUKCIJE I OPREMA ZA CESTE</t>
  </si>
  <si>
    <t xml:space="preserve">Kapitalni projekt K100201 </t>
  </si>
  <si>
    <t>Zemljište</t>
  </si>
  <si>
    <t xml:space="preserve">Skupina 41 </t>
  </si>
  <si>
    <t>Rahodi za nabavu neproizvedene dugotrajne imovine</t>
  </si>
  <si>
    <t>Kapitalni projekt K100202</t>
  </si>
  <si>
    <t>Nematerijalna imovina - projekti</t>
  </si>
  <si>
    <t>Kapitalni projekt K100203</t>
  </si>
  <si>
    <t>Modernizacija županijskih i lokalnih cesta (rotor, nogostup)</t>
  </si>
  <si>
    <t>Skupina 45</t>
  </si>
  <si>
    <t>Program 1004</t>
  </si>
  <si>
    <t>OTPLATA GLAVNICE KREDITA</t>
  </si>
  <si>
    <t xml:space="preserve">Kapitalni projekt K100401 </t>
  </si>
  <si>
    <t>Otplata glavnice kredita</t>
  </si>
  <si>
    <t>Skupina 54</t>
  </si>
  <si>
    <t>Razred 5</t>
  </si>
  <si>
    <t xml:space="preserve">
Rashodi i izdaci u Posebnom dijelu Financijskog plana Županijske uprave za ceste Varaždinske županije za 2025. godinu i projekciji za 2026. i 2027. godinu iskazani prema proračunskim klasifikacijama, raspoređuju se po programima kako slijedi:
</t>
  </si>
  <si>
    <t>Ostale pomoći</t>
  </si>
  <si>
    <t>Program 1007</t>
  </si>
  <si>
    <t>Kapitalni projekt K100702</t>
  </si>
  <si>
    <t>Usluga nadzora</t>
  </si>
  <si>
    <t>Izvor 81</t>
  </si>
  <si>
    <t>Namjenski primici od zaduživanja</t>
  </si>
  <si>
    <t>Program 1003</t>
  </si>
  <si>
    <t>Kapitalni projekt K100301</t>
  </si>
  <si>
    <t>Sanacija cestovnih klizišta na području Varaždinske županije</t>
  </si>
  <si>
    <t>Izvor 5761 FSEU</t>
  </si>
  <si>
    <t>Pomoći potres prosinac 2020.</t>
  </si>
  <si>
    <t>Kapitalni projekt K100703</t>
  </si>
  <si>
    <t>Kapitalni projekt K100302</t>
  </si>
  <si>
    <t>Kapitalni projekt K100303</t>
  </si>
  <si>
    <t>Projektna dokumentacija</t>
  </si>
  <si>
    <t>Skupina 41</t>
  </si>
  <si>
    <t>Rashodi za nabavu neproizedene dugotrajne imovine</t>
  </si>
  <si>
    <t>SANACIJA CESTOVNIH KLIZIŠTA NA PODRUČJU VARAŽDINSKE ŽUPANIJE -FSEU</t>
  </si>
  <si>
    <t>SANACIJA CESTOVNE INFRASTRUKTURE U PODRUČJU PRIJEVOZA -FSEU</t>
  </si>
  <si>
    <t>Kapitalni projekt K100701</t>
  </si>
  <si>
    <t>Sanacija cestovne infrastukture u području prijevoza</t>
  </si>
  <si>
    <t>Izvor 5762 FSEU</t>
  </si>
  <si>
    <t>Izrada projektne dokumentacije</t>
  </si>
  <si>
    <t>I. OPĆI DIO</t>
  </si>
  <si>
    <t>Primici i izdaci na razini  skupine (drugoj razini ) računskog plana utvrđuju se u Računu financiranja Financijskog plana za 2025. godinu i računskog plana u  projekcijama za 2026. i 2027. godinu prema ekonomskoj klasifikaciji kako slijedi:</t>
  </si>
  <si>
    <t>Za provedbu financijskog plana odgovoran je Ravnatelj.</t>
  </si>
  <si>
    <t>FINANCIJSKI PLAN</t>
  </si>
  <si>
    <t>KLASA: 400-01/24-01/3</t>
  </si>
  <si>
    <t>Aktivnost A100105</t>
  </si>
  <si>
    <t>Sanacija klizišta - predio Sigečak, Vinogradi Ludbreški</t>
  </si>
  <si>
    <t>Kapitalni projekt K100204</t>
  </si>
  <si>
    <t>Pješačko-biciklisička staza Slokovec</t>
  </si>
  <si>
    <t>URBROJ: 2186-381-01-24-2</t>
  </si>
  <si>
    <t>Aranka Oreški</t>
  </si>
  <si>
    <t xml:space="preserve"> Financijski plan Županijske uprave za ceste Varaždinske županije za 2025. godinu i projekcije za 2026. i 2027. godinu</t>
  </si>
  <si>
    <t xml:space="preserve">  Varaždin, prosinac 2024.</t>
  </si>
  <si>
    <t>Na temelju  Zakona o proračunu ("Narodne novine" br. 144/21), Pravilnika o planiranju u sustavu proračuna,  te članka 16. Statuta Županijske uprave za ceste Varaždinske županije ("Službeni vjesnik Varaždinske županije" br. 86/24), Upravno vijeće Županijske uprave za ceste Varaždinske županije, na 43. sjednici održanoj dana 09.12.2024. godine,  donosi:</t>
  </si>
  <si>
    <t>Varaždin, 09.12.2024.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</si>
</sst>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_-* #,##0.00\ [$€-1]_-;\-* #,##0.00\ [$€-1]_-;_-* &quot;-&quot;??\ [$€-1]_-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34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0" fillId="34" borderId="0" xfId="0" applyFont="1" applyFill="1" applyBorder="1"/>
    <xf numFmtId="0" fontId="0" fillId="34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34" borderId="0" xfId="0" applyFont="1" applyFill="1" applyAlignment="1">
      <alignment horizontal="left" vertical="center"/>
    </xf>
    <xf numFmtId="0" fontId="25" fillId="34" borderId="0" xfId="0" applyFont="1" applyFill="1" applyAlignment="1">
      <alignment vertical="center"/>
    </xf>
    <xf numFmtId="0" fontId="22" fillId="34" borderId="0" xfId="0" applyFont="1" applyFill="1" applyBorder="1" applyAlignment="1">
      <alignment horizontal="right" vertical="center"/>
    </xf>
    <xf numFmtId="0" fontId="22" fillId="34" borderId="0" xfId="0" applyFont="1" applyFill="1" applyBorder="1" applyAlignment="1">
      <alignment vertical="center" wrapText="1"/>
    </xf>
    <xf numFmtId="4" fontId="22" fillId="34" borderId="0" xfId="0" applyNumberFormat="1" applyFont="1" applyFill="1" applyBorder="1" applyAlignment="1">
      <alignment vertical="center"/>
    </xf>
    <xf numFmtId="164" fontId="0" fillId="0" borderId="0" xfId="0" applyNumberFormat="1" applyFont="1" applyBorder="1"/>
    <xf numFmtId="0" fontId="0" fillId="0" borderId="0" xfId="0" applyFont="1" applyBorder="1"/>
    <xf numFmtId="0" fontId="25" fillId="0" borderId="0" xfId="0" applyFont="1" applyFill="1" applyBorder="1" applyAlignment="1">
      <alignment vertical="center"/>
    </xf>
    <xf numFmtId="0" fontId="0" fillId="34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34" borderId="0" xfId="0" applyFont="1" applyFill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0" fontId="27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0" fontId="32" fillId="34" borderId="1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/>
    <xf numFmtId="0" fontId="27" fillId="0" borderId="0" xfId="0" quotePrefix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3" fillId="34" borderId="12" xfId="0" applyFont="1" applyFill="1" applyBorder="1" applyAlignment="1">
      <alignment horizontal="center" vertical="center" wrapText="1"/>
    </xf>
    <xf numFmtId="0" fontId="31" fillId="38" borderId="12" xfId="0" applyFont="1" applyFill="1" applyBorder="1" applyAlignment="1">
      <alignment horizontal="center" vertical="center" wrapText="1"/>
    </xf>
    <xf numFmtId="0" fontId="31" fillId="38" borderId="15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34" borderId="12" xfId="0" applyFont="1" applyFill="1" applyBorder="1" applyAlignment="1">
      <alignment horizontal="left" vertical="center" wrapText="1"/>
    </xf>
    <xf numFmtId="3" fontId="28" fillId="34" borderId="15" xfId="0" applyNumberFormat="1" applyFont="1" applyFill="1" applyBorder="1" applyAlignment="1">
      <alignment horizontal="right"/>
    </xf>
    <xf numFmtId="3" fontId="28" fillId="34" borderId="12" xfId="0" applyNumberFormat="1" applyFont="1" applyFill="1" applyBorder="1" applyAlignment="1">
      <alignment horizontal="right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left" vertical="center" wrapText="1"/>
    </xf>
    <xf numFmtId="0" fontId="34" fillId="34" borderId="12" xfId="0" quotePrefix="1" applyFont="1" applyFill="1" applyBorder="1" applyAlignment="1">
      <alignment horizontal="center" vertical="center"/>
    </xf>
    <xf numFmtId="0" fontId="33" fillId="34" borderId="12" xfId="0" applyFont="1" applyFill="1" applyBorder="1" applyAlignment="1">
      <alignment vertical="center" wrapText="1"/>
    </xf>
    <xf numFmtId="0" fontId="34" fillId="34" borderId="12" xfId="0" applyFont="1" applyFill="1" applyBorder="1" applyAlignment="1">
      <alignment vertical="center" wrapText="1"/>
    </xf>
    <xf numFmtId="0" fontId="34" fillId="34" borderId="12" xfId="0" quotePrefix="1" applyFont="1" applyFill="1" applyBorder="1" applyAlignment="1">
      <alignment horizontal="left" vertical="center"/>
    </xf>
    <xf numFmtId="0" fontId="34" fillId="34" borderId="15" xfId="0" applyFont="1" applyFill="1" applyBorder="1" applyAlignment="1">
      <alignment horizontal="left" vertical="center" wrapText="1"/>
    </xf>
    <xf numFmtId="0" fontId="33" fillId="34" borderId="12" xfId="0" applyFont="1" applyFill="1" applyBorder="1" applyAlignment="1">
      <alignment horizontal="center" wrapText="1"/>
    </xf>
    <xf numFmtId="0" fontId="33" fillId="34" borderId="12" xfId="0" applyFont="1" applyFill="1" applyBorder="1" applyAlignment="1">
      <alignment horizontal="center" vertical="center"/>
    </xf>
    <xf numFmtId="0" fontId="31" fillId="36" borderId="12" xfId="0" applyFont="1" applyFill="1" applyBorder="1" applyAlignment="1">
      <alignment horizontal="center" vertical="center" wrapText="1"/>
    </xf>
    <xf numFmtId="0" fontId="31" fillId="36" borderId="15" xfId="0" applyFont="1" applyFill="1" applyBorder="1" applyAlignment="1">
      <alignment horizontal="left" vertical="center" wrapText="1"/>
    </xf>
    <xf numFmtId="0" fontId="34" fillId="34" borderId="12" xfId="0" quotePrefix="1" applyFont="1" applyFill="1" applyBorder="1" applyAlignment="1">
      <alignment horizontal="left" vertical="center" wrapText="1"/>
    </xf>
    <xf numFmtId="4" fontId="28" fillId="34" borderId="15" xfId="0" applyNumberFormat="1" applyFont="1" applyFill="1" applyBorder="1" applyAlignment="1">
      <alignment horizontal="right"/>
    </xf>
    <xf numFmtId="4" fontId="28" fillId="34" borderId="12" xfId="0" applyNumberFormat="1" applyFont="1" applyFill="1" applyBorder="1" applyAlignment="1">
      <alignment horizontal="right"/>
    </xf>
    <xf numFmtId="4" fontId="28" fillId="34" borderId="12" xfId="0" applyNumberFormat="1" applyFont="1" applyFill="1" applyBorder="1" applyAlignment="1">
      <alignment horizontal="right" wrapText="1"/>
    </xf>
    <xf numFmtId="4" fontId="31" fillId="36" borderId="15" xfId="0" applyNumberFormat="1" applyFont="1" applyFill="1" applyBorder="1" applyAlignment="1">
      <alignment horizontal="right" vertical="center" wrapText="1"/>
    </xf>
    <xf numFmtId="0" fontId="33" fillId="36" borderId="12" xfId="0" applyFont="1" applyFill="1" applyBorder="1" applyAlignment="1">
      <alignment horizontal="center" vertical="center" wrapText="1"/>
    </xf>
    <xf numFmtId="0" fontId="33" fillId="36" borderId="12" xfId="0" applyFont="1" applyFill="1" applyBorder="1" applyAlignment="1">
      <alignment horizontal="left" vertical="center" wrapText="1"/>
    </xf>
    <xf numFmtId="0" fontId="33" fillId="36" borderId="12" xfId="0" applyFont="1" applyFill="1" applyBorder="1" applyAlignment="1">
      <alignment horizontal="center"/>
    </xf>
    <xf numFmtId="0" fontId="33" fillId="36" borderId="1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4" fontId="31" fillId="36" borderId="15" xfId="0" applyNumberFormat="1" applyFont="1" applyFill="1" applyBorder="1" applyAlignment="1">
      <alignment horizontal="right"/>
    </xf>
    <xf numFmtId="4" fontId="31" fillId="34" borderId="15" xfId="0" applyNumberFormat="1" applyFont="1" applyFill="1" applyBorder="1" applyAlignment="1">
      <alignment horizontal="right"/>
    </xf>
    <xf numFmtId="0" fontId="43" fillId="0" borderId="0" xfId="0" applyFont="1" applyAlignment="1">
      <alignment horizontal="center" vertical="center" wrapText="1"/>
    </xf>
    <xf numFmtId="49" fontId="43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38" borderId="12" xfId="0" applyFont="1" applyFill="1" applyBorder="1" applyAlignment="1">
      <alignment horizontal="center" vertical="center"/>
    </xf>
    <xf numFmtId="0" fontId="38" fillId="38" borderId="12" xfId="0" applyFont="1" applyFill="1" applyBorder="1" applyAlignment="1">
      <alignment horizontal="center" vertical="center" wrapText="1"/>
    </xf>
    <xf numFmtId="0" fontId="46" fillId="34" borderId="13" xfId="0" applyFont="1" applyFill="1" applyBorder="1" applyAlignment="1">
      <alignment horizontal="left" vertical="center"/>
    </xf>
    <xf numFmtId="0" fontId="47" fillId="34" borderId="13" xfId="0" applyFont="1" applyFill="1" applyBorder="1" applyAlignment="1">
      <alignment horizontal="left" vertical="center" wrapText="1"/>
    </xf>
    <xf numFmtId="4" fontId="47" fillId="34" borderId="13" xfId="0" applyNumberFormat="1" applyFont="1" applyFill="1" applyBorder="1" applyAlignment="1">
      <alignment horizontal="right" vertical="center" wrapText="1"/>
    </xf>
    <xf numFmtId="0" fontId="43" fillId="34" borderId="12" xfId="0" applyFont="1" applyFill="1" applyBorder="1" applyAlignment="1">
      <alignment vertical="center"/>
    </xf>
    <xf numFmtId="0" fontId="47" fillId="34" borderId="12" xfId="0" applyFont="1" applyFill="1" applyBorder="1" applyAlignment="1">
      <alignment horizontal="left" vertical="center" wrapText="1"/>
    </xf>
    <xf numFmtId="4" fontId="47" fillId="34" borderId="12" xfId="0" applyNumberFormat="1" applyFont="1" applyFill="1" applyBorder="1" applyAlignment="1">
      <alignment horizontal="right" vertical="center" wrapText="1"/>
    </xf>
    <xf numFmtId="0" fontId="45" fillId="36" borderId="12" xfId="0" applyFont="1" applyFill="1" applyBorder="1" applyAlignment="1">
      <alignment vertical="center"/>
    </xf>
    <xf numFmtId="0" fontId="38" fillId="36" borderId="12" xfId="0" applyFont="1" applyFill="1" applyBorder="1" applyAlignment="1">
      <alignment horizontal="left" vertical="center" wrapText="1"/>
    </xf>
    <xf numFmtId="4" fontId="38" fillId="36" borderId="12" xfId="0" applyNumberFormat="1" applyFont="1" applyFill="1" applyBorder="1" applyAlignment="1">
      <alignment horizontal="right" vertical="center" wrapText="1"/>
    </xf>
    <xf numFmtId="0" fontId="39" fillId="34" borderId="12" xfId="0" applyFont="1" applyFill="1" applyBorder="1" applyAlignment="1">
      <alignment vertical="center"/>
    </xf>
    <xf numFmtId="0" fontId="39" fillId="34" borderId="12" xfId="0" applyFont="1" applyFill="1" applyBorder="1" applyAlignment="1">
      <alignment horizontal="left" vertical="center" wrapText="1"/>
    </xf>
    <xf numFmtId="4" fontId="39" fillId="34" borderId="12" xfId="0" applyNumberFormat="1" applyFont="1" applyFill="1" applyBorder="1" applyAlignment="1">
      <alignment horizontal="right" vertical="center" wrapText="1"/>
    </xf>
    <xf numFmtId="0" fontId="37" fillId="34" borderId="12" xfId="0" applyFont="1" applyFill="1" applyBorder="1" applyAlignment="1">
      <alignment vertical="center"/>
    </xf>
    <xf numFmtId="0" fontId="37" fillId="34" borderId="14" xfId="0" applyFont="1" applyFill="1" applyBorder="1" applyAlignment="1">
      <alignment vertical="center"/>
    </xf>
    <xf numFmtId="0" fontId="37" fillId="0" borderId="12" xfId="0" applyFont="1" applyBorder="1" applyAlignment="1">
      <alignment vertical="center"/>
    </xf>
    <xf numFmtId="4" fontId="37" fillId="0" borderId="12" xfId="0" applyNumberFormat="1" applyFont="1" applyBorder="1" applyAlignment="1">
      <alignment vertical="center"/>
    </xf>
    <xf numFmtId="0" fontId="41" fillId="34" borderId="12" xfId="0" applyFont="1" applyFill="1" applyBorder="1" applyAlignment="1">
      <alignment horizontal="left" vertical="center" wrapText="1"/>
    </xf>
    <xf numFmtId="4" fontId="41" fillId="34" borderId="12" xfId="0" applyNumberFormat="1" applyFont="1" applyFill="1" applyBorder="1" applyAlignment="1">
      <alignment horizontal="right" vertical="center" wrapText="1"/>
    </xf>
    <xf numFmtId="0" fontId="45" fillId="34" borderId="12" xfId="0" applyFont="1" applyFill="1" applyBorder="1" applyAlignment="1">
      <alignment vertical="center"/>
    </xf>
    <xf numFmtId="4" fontId="40" fillId="34" borderId="12" xfId="0" applyNumberFormat="1" applyFont="1" applyFill="1" applyBorder="1" applyAlignment="1">
      <alignment horizontal="right" vertical="center" wrapText="1"/>
    </xf>
    <xf numFmtId="0" fontId="40" fillId="34" borderId="12" xfId="0" applyFont="1" applyFill="1" applyBorder="1" applyAlignment="1">
      <alignment horizontal="left" vertical="center" wrapText="1"/>
    </xf>
    <xf numFmtId="0" fontId="40" fillId="34" borderId="12" xfId="0" applyFont="1" applyFill="1" applyBorder="1" applyAlignment="1">
      <alignment horizontal="right" vertical="center" wrapText="1"/>
    </xf>
    <xf numFmtId="0" fontId="37" fillId="34" borderId="12" xfId="0" applyFont="1" applyFill="1" applyBorder="1" applyAlignment="1">
      <alignment horizontal="left" vertical="center" wrapText="1"/>
    </xf>
    <xf numFmtId="4" fontId="38" fillId="34" borderId="12" xfId="0" applyNumberFormat="1" applyFont="1" applyFill="1" applyBorder="1" applyAlignment="1">
      <alignment horizontal="right" vertical="center" wrapText="1"/>
    </xf>
    <xf numFmtId="4" fontId="40" fillId="34" borderId="12" xfId="0" applyNumberFormat="1" applyFont="1" applyFill="1" applyBorder="1" applyAlignment="1">
      <alignment vertical="center" wrapText="1"/>
    </xf>
    <xf numFmtId="4" fontId="41" fillId="34" borderId="12" xfId="0" applyNumberFormat="1" applyFont="1" applyFill="1" applyBorder="1" applyAlignment="1">
      <alignment vertical="center" wrapText="1"/>
    </xf>
    <xf numFmtId="0" fontId="45" fillId="34" borderId="12" xfId="0" applyFont="1" applyFill="1" applyBorder="1" applyAlignment="1">
      <alignment vertical="center" wrapText="1"/>
    </xf>
    <xf numFmtId="0" fontId="38" fillId="33" borderId="12" xfId="0" applyFont="1" applyFill="1" applyBorder="1" applyAlignment="1">
      <alignment horizontal="left" vertical="center" wrapText="1"/>
    </xf>
    <xf numFmtId="4" fontId="38" fillId="33" borderId="12" xfId="0" applyNumberFormat="1" applyFont="1" applyFill="1" applyBorder="1" applyAlignment="1">
      <alignment horizontal="right" vertical="center" wrapText="1"/>
    </xf>
    <xf numFmtId="4" fontId="41" fillId="33" borderId="12" xfId="0" applyNumberFormat="1" applyFont="1" applyFill="1" applyBorder="1" applyAlignment="1">
      <alignment horizontal="right" vertical="center" wrapText="1"/>
    </xf>
    <xf numFmtId="0" fontId="37" fillId="0" borderId="12" xfId="0" applyFont="1" applyFill="1" applyBorder="1" applyAlignment="1">
      <alignment vertical="center"/>
    </xf>
    <xf numFmtId="0" fontId="41" fillId="33" borderId="12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0" fontId="41" fillId="33" borderId="0" xfId="0" applyFont="1" applyFill="1" applyBorder="1" applyAlignment="1">
      <alignment horizontal="left" vertical="center" wrapText="1"/>
    </xf>
    <xf numFmtId="4" fontId="41" fillId="34" borderId="0" xfId="0" applyNumberFormat="1" applyFont="1" applyFill="1" applyBorder="1" applyAlignment="1">
      <alignment horizontal="right" vertical="center" wrapText="1"/>
    </xf>
    <xf numFmtId="4" fontId="38" fillId="34" borderId="0" xfId="0" applyNumberFormat="1" applyFont="1" applyFill="1" applyBorder="1" applyAlignment="1">
      <alignment horizontal="right" vertical="center" wrapText="1"/>
    </xf>
    <xf numFmtId="0" fontId="37" fillId="34" borderId="0" xfId="0" applyFont="1" applyFill="1" applyAlignment="1">
      <alignment vertical="center"/>
    </xf>
    <xf numFmtId="0" fontId="37" fillId="34" borderId="0" xfId="0" applyFont="1" applyFill="1" applyAlignment="1">
      <alignment horizontal="left" vertical="center"/>
    </xf>
    <xf numFmtId="0" fontId="37" fillId="34" borderId="0" xfId="0" applyFont="1" applyFill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44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50" fillId="34" borderId="12" xfId="0" applyFont="1" applyFill="1" applyBorder="1" applyAlignment="1">
      <alignment horizontal="center" vertical="center" wrapText="1"/>
    </xf>
    <xf numFmtId="4" fontId="50" fillId="37" borderId="12" xfId="0" applyNumberFormat="1" applyFont="1" applyFill="1" applyBorder="1" applyAlignment="1">
      <alignment horizontal="right"/>
    </xf>
    <xf numFmtId="4" fontId="50" fillId="0" borderId="12" xfId="0" applyNumberFormat="1" applyFont="1" applyBorder="1" applyAlignment="1">
      <alignment horizontal="right"/>
    </xf>
    <xf numFmtId="0" fontId="39" fillId="37" borderId="14" xfId="0" applyFont="1" applyFill="1" applyBorder="1" applyAlignment="1">
      <alignment horizontal="left" vertical="center"/>
    </xf>
    <xf numFmtId="0" fontId="40" fillId="37" borderId="11" xfId="0" applyFont="1" applyFill="1" applyBorder="1" applyAlignment="1">
      <alignment vertical="center"/>
    </xf>
    <xf numFmtId="4" fontId="39" fillId="38" borderId="14" xfId="0" quotePrefix="1" applyNumberFormat="1" applyFont="1" applyFill="1" applyBorder="1" applyAlignment="1">
      <alignment horizontal="right"/>
    </xf>
    <xf numFmtId="4" fontId="39" fillId="38" borderId="12" xfId="0" applyNumberFormat="1" applyFont="1" applyFill="1" applyBorder="1" applyAlignment="1">
      <alignment horizontal="right" wrapText="1"/>
    </xf>
    <xf numFmtId="4" fontId="39" fillId="37" borderId="14" xfId="0" quotePrefix="1" applyNumberFormat="1" applyFont="1" applyFill="1" applyBorder="1" applyAlignment="1">
      <alignment horizontal="right"/>
    </xf>
    <xf numFmtId="4" fontId="39" fillId="37" borderId="12" xfId="0" quotePrefix="1" applyNumberFormat="1" applyFont="1" applyFill="1" applyBorder="1" applyAlignment="1">
      <alignment horizontal="right"/>
    </xf>
    <xf numFmtId="0" fontId="39" fillId="34" borderId="12" xfId="0" applyFont="1" applyFill="1" applyBorder="1" applyAlignment="1">
      <alignment horizontal="center" vertical="center" wrapText="1"/>
    </xf>
    <xf numFmtId="4" fontId="50" fillId="37" borderId="14" xfId="0" quotePrefix="1" applyNumberFormat="1" applyFont="1" applyFill="1" applyBorder="1" applyAlignment="1">
      <alignment horizontal="right"/>
    </xf>
    <xf numFmtId="4" fontId="50" fillId="37" borderId="12" xfId="0" quotePrefix="1" applyNumberFormat="1" applyFont="1" applyFill="1" applyBorder="1" applyAlignment="1">
      <alignment horizontal="right"/>
    </xf>
    <xf numFmtId="49" fontId="37" fillId="34" borderId="0" xfId="0" applyNumberFormat="1" applyFont="1" applyFill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40" fillId="34" borderId="12" xfId="0" applyFont="1" applyFill="1" applyBorder="1" applyAlignment="1">
      <alignment horizontal="left" vertical="center" wrapText="1"/>
    </xf>
    <xf numFmtId="0" fontId="37" fillId="34" borderId="12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35" borderId="0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7" fillId="34" borderId="0" xfId="0" applyFont="1" applyFill="1" applyBorder="1" applyAlignment="1">
      <alignment horizontal="justify" vertical="center" wrapText="1"/>
    </xf>
    <xf numFmtId="0" fontId="37" fillId="0" borderId="0" xfId="0" applyFont="1" applyAlignment="1"/>
    <xf numFmtId="0" fontId="39" fillId="0" borderId="14" xfId="0" applyFont="1" applyBorder="1" applyAlignment="1">
      <alignment horizontal="left" vertical="center" wrapText="1"/>
    </xf>
    <xf numFmtId="0" fontId="40" fillId="0" borderId="11" xfId="0" applyFont="1" applyBorder="1" applyAlignment="1">
      <alignment vertical="center" wrapText="1"/>
    </xf>
    <xf numFmtId="0" fontId="40" fillId="0" borderId="11" xfId="0" applyFont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50" fillId="0" borderId="14" xfId="0" quotePrefix="1" applyFont="1" applyBorder="1" applyAlignment="1">
      <alignment horizontal="center" vertical="center" wrapText="1"/>
    </xf>
    <xf numFmtId="0" fontId="50" fillId="0" borderId="11" xfId="0" quotePrefix="1" applyFont="1" applyBorder="1" applyAlignment="1">
      <alignment horizontal="center" vertical="center" wrapText="1"/>
    </xf>
    <xf numFmtId="0" fontId="50" fillId="0" borderId="15" xfId="0" quotePrefix="1" applyFont="1" applyBorder="1" applyAlignment="1">
      <alignment horizontal="center" vertical="center" wrapText="1"/>
    </xf>
    <xf numFmtId="0" fontId="32" fillId="0" borderId="14" xfId="0" quotePrefix="1" applyFont="1" applyBorder="1" applyAlignment="1">
      <alignment horizontal="center" wrapText="1"/>
    </xf>
    <xf numFmtId="0" fontId="32" fillId="0" borderId="11" xfId="0" quotePrefix="1" applyFont="1" applyBorder="1" applyAlignment="1">
      <alignment horizontal="center" wrapText="1"/>
    </xf>
    <xf numFmtId="0" fontId="32" fillId="0" borderId="15" xfId="0" quotePrefix="1" applyFont="1" applyBorder="1" applyAlignment="1">
      <alignment horizontal="center" wrapText="1"/>
    </xf>
    <xf numFmtId="0" fontId="39" fillId="37" borderId="14" xfId="0" applyFont="1" applyFill="1" applyBorder="1" applyAlignment="1">
      <alignment horizontal="left" vertical="center" wrapText="1"/>
    </xf>
    <xf numFmtId="0" fontId="40" fillId="37" borderId="11" xfId="0" applyFont="1" applyFill="1" applyBorder="1" applyAlignment="1">
      <alignment vertical="center" wrapText="1"/>
    </xf>
    <xf numFmtId="0" fontId="40" fillId="37" borderId="11" xfId="0" applyFont="1" applyFill="1" applyBorder="1" applyAlignment="1">
      <alignment vertical="center"/>
    </xf>
    <xf numFmtId="0" fontId="39" fillId="34" borderId="0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0" fillId="34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9" fillId="37" borderId="14" xfId="0" quotePrefix="1" applyFont="1" applyFill="1" applyBorder="1" applyAlignment="1">
      <alignment horizontal="left" vertical="center" wrapText="1"/>
    </xf>
    <xf numFmtId="0" fontId="39" fillId="37" borderId="11" xfId="0" applyFont="1" applyFill="1" applyBorder="1" applyAlignment="1">
      <alignment horizontal="left" vertical="center" wrapText="1"/>
    </xf>
    <xf numFmtId="0" fontId="39" fillId="37" borderId="15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9" fillId="38" borderId="14" xfId="0" applyFont="1" applyFill="1" applyBorder="1" applyAlignment="1">
      <alignment horizontal="left" vertical="center" wrapText="1"/>
    </xf>
    <xf numFmtId="0" fontId="39" fillId="38" borderId="11" xfId="0" applyFont="1" applyFill="1" applyBorder="1" applyAlignment="1">
      <alignment horizontal="left" vertical="center" wrapText="1"/>
    </xf>
    <xf numFmtId="0" fontId="39" fillId="38" borderId="15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39" fillId="0" borderId="14" xfId="0" quotePrefix="1" applyFont="1" applyBorder="1" applyAlignment="1">
      <alignment horizontal="left" vertical="center"/>
    </xf>
    <xf numFmtId="0" fontId="39" fillId="0" borderId="14" xfId="0" quotePrefix="1" applyFont="1" applyBorder="1" applyAlignment="1">
      <alignment horizontal="left" vertical="center" wrapText="1"/>
    </xf>
    <xf numFmtId="0" fontId="37" fillId="34" borderId="0" xfId="0" applyFont="1" applyFill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37" fillId="0" borderId="0" xfId="0" applyFont="1" applyAlignment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0" fillId="34" borderId="12" xfId="0" applyFont="1" applyFill="1" applyBorder="1" applyAlignment="1">
      <alignment horizontal="left" vertical="center" wrapText="1"/>
    </xf>
    <xf numFmtId="0" fontId="37" fillId="34" borderId="12" xfId="0" applyFont="1" applyFill="1" applyBorder="1" applyAlignment="1">
      <alignment horizontal="left" vertical="center" wrapText="1"/>
    </xf>
    <xf numFmtId="0" fontId="37" fillId="34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41" fillId="34" borderId="14" xfId="0" applyFont="1" applyFill="1" applyBorder="1" applyAlignment="1">
      <alignment horizontal="left" vertical="center" wrapText="1"/>
    </xf>
    <xf numFmtId="0" fontId="37" fillId="0" borderId="11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0" fillId="34" borderId="0" xfId="0" applyFont="1" applyFill="1" applyAlignment="1">
      <alignment horizontal="center" vertical="center"/>
    </xf>
    <xf numFmtId="0" fontId="40" fillId="34" borderId="14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0" fontId="37" fillId="0" borderId="0" xfId="0" applyFont="1" applyFill="1" applyAlignment="1">
      <alignment vertical="center" wrapText="1"/>
    </xf>
    <xf numFmtId="0" fontId="37" fillId="0" borderId="0" xfId="0" applyFont="1" applyAlignment="1">
      <alignment vertical="center" wrapTex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Euro" xfId="42" xr:uid="{3C2C4142-BCBD-427C-9B0B-ADE25197AA64}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zoomScaleNormal="100" zoomScaleSheetLayoutView="110" workbookViewId="0">
      <selection activeCell="A40" sqref="A40"/>
    </sheetView>
  </sheetViews>
  <sheetFormatPr defaultRowHeight="15" x14ac:dyDescent="0.25"/>
  <cols>
    <col min="1" max="1" width="28.140625" style="4" customWidth="1"/>
    <col min="2" max="2" width="19" style="5" bestFit="1" customWidth="1"/>
    <col min="3" max="5" width="9.140625" style="1"/>
    <col min="6" max="6" width="54.28515625" style="1" customWidth="1"/>
    <col min="7" max="7" width="9.140625" style="1"/>
    <col min="8" max="8" width="10.7109375" style="1" bestFit="1" customWidth="1"/>
    <col min="9" max="9" width="14.42578125" style="1" bestFit="1" customWidth="1"/>
    <col min="10" max="16384" width="9.140625" style="1"/>
  </cols>
  <sheetData>
    <row r="1" spans="1:10" s="6" customFormat="1" ht="15.75" x14ac:dyDescent="0.25">
      <c r="A1" s="154" t="s">
        <v>1</v>
      </c>
      <c r="B1" s="90"/>
      <c r="C1" s="91"/>
      <c r="D1" s="91"/>
      <c r="E1" s="91"/>
      <c r="F1" s="91"/>
    </row>
    <row r="2" spans="1:10" s="6" customFormat="1" ht="15.75" x14ac:dyDescent="0.25">
      <c r="A2" s="154" t="s">
        <v>2</v>
      </c>
      <c r="B2" s="90"/>
      <c r="C2" s="91"/>
      <c r="D2" s="157"/>
      <c r="E2" s="158"/>
      <c r="F2" s="91"/>
    </row>
    <row r="3" spans="1:10" s="6" customFormat="1" ht="42.75" x14ac:dyDescent="0.25">
      <c r="A3" s="154" t="s">
        <v>3</v>
      </c>
      <c r="B3" s="90"/>
      <c r="C3" s="91"/>
      <c r="D3" s="91"/>
      <c r="E3" s="91"/>
      <c r="F3" s="91"/>
    </row>
    <row r="4" spans="1:10" s="6" customFormat="1" ht="15.75" x14ac:dyDescent="0.25">
      <c r="A4" s="89"/>
      <c r="B4" s="90"/>
      <c r="C4" s="91"/>
      <c r="D4" s="91"/>
      <c r="E4" s="91"/>
      <c r="F4" s="91"/>
    </row>
    <row r="5" spans="1:10" s="6" customFormat="1" ht="15.75" x14ac:dyDescent="0.25">
      <c r="A5" s="92"/>
      <c r="B5" s="90"/>
      <c r="C5" s="91"/>
      <c r="D5" s="91"/>
      <c r="E5" s="91"/>
      <c r="F5" s="91"/>
    </row>
    <row r="6" spans="1:10" s="6" customFormat="1" ht="15.75" x14ac:dyDescent="0.25">
      <c r="A6" s="93" t="s">
        <v>4</v>
      </c>
      <c r="B6" s="94">
        <v>38245</v>
      </c>
      <c r="C6" s="140"/>
      <c r="D6" s="91"/>
      <c r="E6" s="91"/>
      <c r="F6" s="91"/>
    </row>
    <row r="7" spans="1:10" s="6" customFormat="1" ht="15.75" x14ac:dyDescent="0.25">
      <c r="A7" s="93" t="s">
        <v>5</v>
      </c>
      <c r="B7" s="94" t="s">
        <v>8</v>
      </c>
      <c r="C7" s="140"/>
      <c r="D7" s="91"/>
      <c r="E7" s="91"/>
      <c r="F7" s="91"/>
    </row>
    <row r="8" spans="1:10" s="6" customFormat="1" ht="15.75" x14ac:dyDescent="0.25">
      <c r="A8" s="93" t="s">
        <v>6</v>
      </c>
      <c r="B8" s="94" t="s">
        <v>9</v>
      </c>
      <c r="C8" s="140"/>
      <c r="D8" s="91"/>
      <c r="E8" s="91"/>
      <c r="F8" s="91"/>
    </row>
    <row r="9" spans="1:10" s="6" customFormat="1" ht="15.75" x14ac:dyDescent="0.25">
      <c r="A9" s="93" t="s">
        <v>7</v>
      </c>
      <c r="B9" s="94" t="s">
        <v>10</v>
      </c>
      <c r="C9" s="140"/>
      <c r="D9" s="91"/>
      <c r="E9" s="91"/>
      <c r="F9" s="91"/>
    </row>
    <row r="10" spans="1:10" s="6" customFormat="1" ht="15.75" x14ac:dyDescent="0.25">
      <c r="A10" s="93" t="s">
        <v>12</v>
      </c>
      <c r="B10" s="153" t="s">
        <v>18</v>
      </c>
      <c r="C10" s="135"/>
      <c r="D10" s="91"/>
      <c r="E10" s="91"/>
      <c r="F10" s="91"/>
    </row>
    <row r="11" spans="1:10" s="6" customFormat="1" ht="15.75" x14ac:dyDescent="0.25">
      <c r="A11" s="92"/>
      <c r="B11" s="90"/>
      <c r="C11" s="91"/>
      <c r="D11" s="91"/>
      <c r="E11" s="91"/>
      <c r="F11" s="91"/>
    </row>
    <row r="12" spans="1:10" s="6" customFormat="1" ht="15.75" x14ac:dyDescent="0.25">
      <c r="A12" s="92"/>
      <c r="B12" s="90"/>
      <c r="C12" s="91"/>
      <c r="D12" s="91"/>
      <c r="E12" s="91"/>
      <c r="F12" s="91"/>
      <c r="J12" s="7"/>
    </row>
    <row r="13" spans="1:10" ht="15.75" x14ac:dyDescent="0.25">
      <c r="A13" s="159"/>
      <c r="B13" s="160"/>
      <c r="C13" s="160"/>
      <c r="D13" s="160"/>
      <c r="E13" s="160"/>
      <c r="F13" s="95"/>
    </row>
    <row r="14" spans="1:10" ht="15.75" x14ac:dyDescent="0.25">
      <c r="A14" s="159"/>
      <c r="B14" s="160"/>
      <c r="C14" s="160"/>
      <c r="D14" s="160"/>
      <c r="E14" s="160"/>
      <c r="F14" s="95"/>
    </row>
    <row r="15" spans="1:10" ht="15.75" x14ac:dyDescent="0.25">
      <c r="A15" s="159"/>
      <c r="B15" s="160"/>
      <c r="C15" s="160"/>
      <c r="D15" s="160"/>
      <c r="E15" s="160"/>
      <c r="F15" s="95"/>
    </row>
    <row r="16" spans="1:10" ht="18" x14ac:dyDescent="0.25">
      <c r="A16" s="161"/>
      <c r="B16" s="162"/>
      <c r="C16" s="162"/>
      <c r="D16" s="162"/>
      <c r="E16" s="162"/>
      <c r="F16" s="139"/>
    </row>
    <row r="17" spans="1:7" ht="18" x14ac:dyDescent="0.25">
      <c r="A17" s="161"/>
      <c r="B17" s="162"/>
      <c r="C17" s="162"/>
      <c r="D17" s="162"/>
      <c r="E17" s="162"/>
      <c r="F17" s="139"/>
    </row>
    <row r="18" spans="1:7" ht="18" x14ac:dyDescent="0.25">
      <c r="A18" s="161"/>
      <c r="B18" s="162"/>
      <c r="C18" s="162"/>
      <c r="D18" s="162"/>
      <c r="E18" s="162"/>
      <c r="F18" s="139"/>
    </row>
    <row r="19" spans="1:7" x14ac:dyDescent="0.25">
      <c r="A19" s="93"/>
      <c r="B19" s="94"/>
      <c r="C19" s="95"/>
      <c r="D19" s="95"/>
      <c r="E19" s="95"/>
      <c r="F19" s="95"/>
    </row>
    <row r="20" spans="1:7" ht="15.75" x14ac:dyDescent="0.25">
      <c r="A20" s="159" t="s">
        <v>170</v>
      </c>
      <c r="B20" s="160"/>
      <c r="C20" s="160"/>
      <c r="D20" s="160"/>
      <c r="E20" s="160"/>
      <c r="F20" s="95"/>
    </row>
    <row r="21" spans="1:7" ht="15.75" x14ac:dyDescent="0.25">
      <c r="A21" s="159" t="s">
        <v>11</v>
      </c>
      <c r="B21" s="160"/>
      <c r="C21" s="160"/>
      <c r="D21" s="160"/>
      <c r="E21" s="160"/>
      <c r="F21" s="95"/>
    </row>
    <row r="22" spans="1:7" ht="15.75" x14ac:dyDescent="0.25">
      <c r="A22" s="159" t="s">
        <v>23</v>
      </c>
      <c r="B22" s="160"/>
      <c r="C22" s="160"/>
      <c r="D22" s="160"/>
      <c r="E22" s="160"/>
      <c r="F22" s="95"/>
    </row>
    <row r="23" spans="1:7" x14ac:dyDescent="0.25">
      <c r="A23" s="93"/>
      <c r="B23" s="94"/>
      <c r="C23" s="95"/>
      <c r="D23" s="95"/>
      <c r="E23" s="95"/>
      <c r="F23" s="95"/>
    </row>
    <row r="24" spans="1:7" x14ac:dyDescent="0.25">
      <c r="A24" s="93"/>
      <c r="B24" s="94"/>
      <c r="C24" s="95"/>
      <c r="D24" s="95"/>
      <c r="E24" s="95"/>
      <c r="F24" s="95"/>
    </row>
    <row r="25" spans="1:7" x14ac:dyDescent="0.25">
      <c r="A25" s="93"/>
      <c r="B25" s="94"/>
      <c r="C25" s="95"/>
      <c r="D25" s="95"/>
      <c r="E25" s="95"/>
      <c r="F25" s="95"/>
    </row>
    <row r="26" spans="1:7" x14ac:dyDescent="0.25">
      <c r="A26" s="93"/>
      <c r="B26" s="94"/>
      <c r="C26" s="95"/>
      <c r="D26" s="95"/>
      <c r="E26" s="95"/>
      <c r="F26" s="95"/>
    </row>
    <row r="27" spans="1:7" x14ac:dyDescent="0.25">
      <c r="A27" s="93"/>
      <c r="B27" s="89"/>
      <c r="C27" s="89"/>
      <c r="D27" s="89"/>
      <c r="E27" s="89"/>
      <c r="F27" s="89"/>
    </row>
    <row r="28" spans="1:7" x14ac:dyDescent="0.25">
      <c r="A28" s="93"/>
      <c r="B28" s="94"/>
      <c r="C28" s="95"/>
      <c r="D28" s="95"/>
      <c r="E28" s="95"/>
      <c r="F28" s="95"/>
    </row>
    <row r="29" spans="1:7" ht="15.75" customHeight="1" x14ac:dyDescent="0.25">
      <c r="G29" s="86"/>
    </row>
    <row r="40" spans="1:6" x14ac:dyDescent="0.25">
      <c r="A40" s="93" t="s">
        <v>179</v>
      </c>
    </row>
    <row r="44" spans="1:6" ht="15.75" x14ac:dyDescent="0.25">
      <c r="A44" s="160"/>
      <c r="B44" s="160"/>
      <c r="C44" s="160"/>
      <c r="D44" s="160"/>
      <c r="E44" s="160"/>
      <c r="F44" s="160"/>
    </row>
  </sheetData>
  <mergeCells count="11">
    <mergeCell ref="A21:E21"/>
    <mergeCell ref="A44:F44"/>
    <mergeCell ref="A16:E16"/>
    <mergeCell ref="A17:E17"/>
    <mergeCell ref="A18:E18"/>
    <mergeCell ref="A22:E22"/>
    <mergeCell ref="D2:E2"/>
    <mergeCell ref="A13:E13"/>
    <mergeCell ref="A14:E14"/>
    <mergeCell ref="A15:E15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8E169-3E83-416C-AEAE-0D55624F3BEA}">
  <sheetPr>
    <pageSetUpPr fitToPage="1"/>
  </sheetPr>
  <dimension ref="A1:U76"/>
  <sheetViews>
    <sheetView topLeftCell="A19" zoomScaleNormal="100" workbookViewId="0">
      <selection sqref="A1:J1"/>
    </sheetView>
  </sheetViews>
  <sheetFormatPr defaultRowHeight="15" x14ac:dyDescent="0.25"/>
  <cols>
    <col min="1" max="1" width="5.140625" style="9" customWidth="1"/>
    <col min="2" max="2" width="81.85546875" style="9" customWidth="1"/>
    <col min="3" max="3" width="7.140625" style="9" hidden="1" customWidth="1"/>
    <col min="4" max="4" width="18.85546875" style="8" hidden="1" customWidth="1"/>
    <col min="5" max="5" width="20.140625" style="8" hidden="1" customWidth="1"/>
    <col min="6" max="10" width="25.5703125" style="8" customWidth="1"/>
    <col min="11" max="21" width="9.140625" style="8"/>
    <col min="22" max="16384" width="9.140625" style="9"/>
  </cols>
  <sheetData>
    <row r="1" spans="1:21" ht="60.75" customHeight="1" x14ac:dyDescent="0.25">
      <c r="A1" s="165" t="s">
        <v>180</v>
      </c>
      <c r="B1" s="165"/>
      <c r="C1" s="165"/>
      <c r="D1" s="165"/>
      <c r="E1" s="165"/>
      <c r="F1" s="166"/>
      <c r="G1" s="166"/>
      <c r="H1" s="166"/>
      <c r="I1" s="166"/>
      <c r="J1" s="166"/>
    </row>
    <row r="2" spans="1:21" s="3" customFormat="1" ht="15.75" customHeight="1" x14ac:dyDescent="0.25">
      <c r="A2" s="163" t="s">
        <v>178</v>
      </c>
      <c r="B2" s="163"/>
      <c r="C2" s="163"/>
      <c r="D2" s="163"/>
      <c r="E2" s="163"/>
      <c r="F2" s="164"/>
      <c r="G2" s="164"/>
      <c r="H2" s="164"/>
      <c r="I2" s="164"/>
      <c r="J2" s="164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3" customFormat="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3" customFormat="1" ht="7.5" customHeight="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3" customFormat="1" ht="18.75" customHeight="1" x14ac:dyDescent="0.25">
      <c r="A5" s="181" t="s">
        <v>167</v>
      </c>
      <c r="B5" s="182"/>
      <c r="C5" s="182"/>
      <c r="D5" s="182"/>
      <c r="E5" s="182"/>
      <c r="F5" s="182"/>
      <c r="G5" s="182"/>
      <c r="H5" s="182"/>
      <c r="I5" s="182"/>
      <c r="J5" s="18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s="3" customFormat="1" ht="28.5" customHeight="1" x14ac:dyDescent="0.25">
      <c r="A6" s="170" t="s">
        <v>24</v>
      </c>
      <c r="B6" s="171"/>
      <c r="C6" s="171"/>
      <c r="D6" s="171"/>
      <c r="E6" s="171"/>
      <c r="F6" s="171"/>
      <c r="G6" s="171"/>
      <c r="H6" s="171"/>
      <c r="I6" s="171"/>
      <c r="J6" s="171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3" customFormat="1" ht="15" customHeight="1" x14ac:dyDescent="0.25">
      <c r="A7" s="44"/>
      <c r="B7" s="45"/>
      <c r="C7" s="45"/>
      <c r="D7" s="45"/>
      <c r="E7" s="46"/>
      <c r="F7" s="47"/>
      <c r="G7" s="47"/>
      <c r="H7" s="47"/>
      <c r="I7" s="47"/>
      <c r="J7" s="48" t="s">
        <v>21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s="3" customFormat="1" ht="31.5" customHeight="1" x14ac:dyDescent="0.25">
      <c r="A8" s="172" t="s">
        <v>25</v>
      </c>
      <c r="B8" s="173"/>
      <c r="C8" s="173"/>
      <c r="D8" s="173"/>
      <c r="E8" s="174"/>
      <c r="F8" s="141" t="s">
        <v>26</v>
      </c>
      <c r="G8" s="141" t="s">
        <v>27</v>
      </c>
      <c r="H8" s="141" t="s">
        <v>28</v>
      </c>
      <c r="I8" s="141" t="s">
        <v>29</v>
      </c>
      <c r="J8" s="141" t="s">
        <v>30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s="3" customFormat="1" ht="14.25" customHeight="1" x14ac:dyDescent="0.2">
      <c r="A9" s="175">
        <v>1</v>
      </c>
      <c r="B9" s="176"/>
      <c r="C9" s="176"/>
      <c r="D9" s="176"/>
      <c r="E9" s="177"/>
      <c r="F9" s="49">
        <v>2</v>
      </c>
      <c r="G9" s="49">
        <v>3</v>
      </c>
      <c r="H9" s="49">
        <v>4</v>
      </c>
      <c r="I9" s="49">
        <v>5</v>
      </c>
      <c r="J9" s="49">
        <v>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11" customFormat="1" ht="18" customHeight="1" x14ac:dyDescent="0.25">
      <c r="A10" s="178" t="s">
        <v>19</v>
      </c>
      <c r="B10" s="179"/>
      <c r="C10" s="179"/>
      <c r="D10" s="179"/>
      <c r="E10" s="180"/>
      <c r="F10" s="142">
        <f>F11+F12</f>
        <v>20797380.500999998</v>
      </c>
      <c r="G10" s="142">
        <f t="shared" ref="G10:J10" si="0">G11+G12</f>
        <v>11636840.359999999</v>
      </c>
      <c r="H10" s="142">
        <f t="shared" si="0"/>
        <v>9596000</v>
      </c>
      <c r="I10" s="142">
        <f t="shared" si="0"/>
        <v>9676000</v>
      </c>
      <c r="J10" s="142">
        <f t="shared" si="0"/>
        <v>9686000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11" customFormat="1" ht="18" customHeight="1" x14ac:dyDescent="0.25">
      <c r="A11" s="167" t="s">
        <v>31</v>
      </c>
      <c r="B11" s="168"/>
      <c r="C11" s="168"/>
      <c r="D11" s="168"/>
      <c r="E11" s="169"/>
      <c r="F11" s="143">
        <f>'RAČUN PRIHODA I RASHODA'!C6</f>
        <v>20797380.500999998</v>
      </c>
      <c r="G11" s="143">
        <f>'RAČUN PRIHODA I RASHODA'!D6</f>
        <v>11634840.359999999</v>
      </c>
      <c r="H11" s="143">
        <f>'RAČUN PRIHODA I RASHODA'!E6</f>
        <v>9544000</v>
      </c>
      <c r="I11" s="143">
        <f>'RAČUN PRIHODA I RASHODA'!F6</f>
        <v>9674000</v>
      </c>
      <c r="J11" s="143">
        <f>'RAČUN PRIHODA I RASHODA'!G6</f>
        <v>9684000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s="13" customFormat="1" ht="18" customHeight="1" x14ac:dyDescent="0.25">
      <c r="A12" s="194" t="s">
        <v>32</v>
      </c>
      <c r="B12" s="169"/>
      <c r="C12" s="169"/>
      <c r="D12" s="169"/>
      <c r="E12" s="169"/>
      <c r="F12" s="143">
        <f>'RAČUN PRIHODA I RASHODA'!C11</f>
        <v>0</v>
      </c>
      <c r="G12" s="143">
        <f>'RAČUN PRIHODA I RASHODA'!D11</f>
        <v>2000</v>
      </c>
      <c r="H12" s="143">
        <f>'RAČUN PRIHODA I RASHODA'!E11</f>
        <v>52000</v>
      </c>
      <c r="I12" s="143">
        <f>'RAČUN PRIHODA I RASHODA'!F11</f>
        <v>2000</v>
      </c>
      <c r="J12" s="143">
        <f>'RAČUN PRIHODA I RASHODA'!G11</f>
        <v>2000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s="13" customFormat="1" ht="18" customHeight="1" x14ac:dyDescent="0.25">
      <c r="A13" s="144" t="s">
        <v>20</v>
      </c>
      <c r="B13" s="145"/>
      <c r="C13" s="145"/>
      <c r="D13" s="145"/>
      <c r="E13" s="145"/>
      <c r="F13" s="142">
        <f>F14+F15</f>
        <v>22838171.420000002</v>
      </c>
      <c r="G13" s="142">
        <f t="shared" ref="G13:J13" si="1">G14+G15</f>
        <v>11574630</v>
      </c>
      <c r="H13" s="142">
        <f t="shared" si="1"/>
        <v>9016000</v>
      </c>
      <c r="I13" s="142">
        <f t="shared" si="1"/>
        <v>9096000</v>
      </c>
      <c r="J13" s="142">
        <f t="shared" si="1"/>
        <v>8575000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s="3" customFormat="1" ht="18" customHeight="1" x14ac:dyDescent="0.25">
      <c r="A14" s="195" t="s">
        <v>33</v>
      </c>
      <c r="B14" s="168"/>
      <c r="C14" s="168"/>
      <c r="D14" s="168"/>
      <c r="E14" s="168"/>
      <c r="F14" s="143">
        <f>'RAČUN PRIHODA I RASHODA'!C19</f>
        <v>22184776.170000002</v>
      </c>
      <c r="G14" s="143">
        <f>'RAČUN PRIHODA I RASHODA'!D19</f>
        <v>9685630</v>
      </c>
      <c r="H14" s="143">
        <f>'RAČUN PRIHODA I RASHODA'!E19</f>
        <v>8095000</v>
      </c>
      <c r="I14" s="143">
        <f>'RAČUN PRIHODA I RASHODA'!F19</f>
        <v>7486000</v>
      </c>
      <c r="J14" s="143">
        <f>'RAČUN PRIHODA I RASHODA'!G19</f>
        <v>6863000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s="3" customFormat="1" ht="18" customHeight="1" x14ac:dyDescent="0.25">
      <c r="A15" s="194" t="s">
        <v>34</v>
      </c>
      <c r="B15" s="169"/>
      <c r="C15" s="169"/>
      <c r="D15" s="169"/>
      <c r="E15" s="169"/>
      <c r="F15" s="143">
        <f>'RAČUN PRIHODA I RASHODA'!C25</f>
        <v>653395.25</v>
      </c>
      <c r="G15" s="143">
        <f>'RAČUN PRIHODA I RASHODA'!D25</f>
        <v>1889000</v>
      </c>
      <c r="H15" s="143">
        <f>'RAČUN PRIHODA I RASHODA'!E25</f>
        <v>921000</v>
      </c>
      <c r="I15" s="143">
        <f>'RAČUN PRIHODA I RASHODA'!F25</f>
        <v>1610000</v>
      </c>
      <c r="J15" s="143">
        <f>'RAČUN PRIHODA I RASHODA'!G25</f>
        <v>1712000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3" customFormat="1" ht="18" customHeight="1" x14ac:dyDescent="0.25">
      <c r="A16" s="185" t="s">
        <v>35</v>
      </c>
      <c r="B16" s="179"/>
      <c r="C16" s="179"/>
      <c r="D16" s="179"/>
      <c r="E16" s="179"/>
      <c r="F16" s="142">
        <f t="shared" ref="F16:J16" si="2">F10-F13</f>
        <v>-2040790.9190000035</v>
      </c>
      <c r="G16" s="142">
        <f t="shared" si="2"/>
        <v>62210.359999999404</v>
      </c>
      <c r="H16" s="142">
        <f t="shared" si="2"/>
        <v>580000</v>
      </c>
      <c r="I16" s="142">
        <f t="shared" si="2"/>
        <v>580000</v>
      </c>
      <c r="J16" s="142">
        <f t="shared" si="2"/>
        <v>1111000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3" customFormat="1" ht="18" x14ac:dyDescent="0.2">
      <c r="A17" s="42"/>
      <c r="B17" s="50"/>
      <c r="C17" s="50"/>
      <c r="D17" s="50"/>
      <c r="E17" s="50"/>
      <c r="F17" s="50"/>
      <c r="G17" s="50"/>
      <c r="H17" s="51"/>
      <c r="I17" s="51"/>
      <c r="J17" s="5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3" customFormat="1" ht="29.25" customHeight="1" x14ac:dyDescent="0.25">
      <c r="A18" s="170" t="s">
        <v>36</v>
      </c>
      <c r="B18" s="171"/>
      <c r="C18" s="171"/>
      <c r="D18" s="171"/>
      <c r="E18" s="171"/>
      <c r="F18" s="171"/>
      <c r="G18" s="171"/>
      <c r="H18" s="171"/>
      <c r="I18" s="171"/>
      <c r="J18" s="17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3" customFormat="1" ht="17.25" customHeight="1" x14ac:dyDescent="0.2">
      <c r="A19" s="42"/>
      <c r="B19" s="50"/>
      <c r="C19" s="50"/>
      <c r="D19" s="50"/>
      <c r="E19" s="50"/>
      <c r="F19" s="50"/>
      <c r="G19" s="50"/>
      <c r="H19" s="51"/>
      <c r="I19" s="51"/>
      <c r="J19" s="5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3" customFormat="1" ht="30" x14ac:dyDescent="0.25">
      <c r="A20" s="172" t="s">
        <v>25</v>
      </c>
      <c r="B20" s="173"/>
      <c r="C20" s="173"/>
      <c r="D20" s="173"/>
      <c r="E20" s="174"/>
      <c r="F20" s="141" t="s">
        <v>26</v>
      </c>
      <c r="G20" s="141" t="s">
        <v>27</v>
      </c>
      <c r="H20" s="141" t="s">
        <v>28</v>
      </c>
      <c r="I20" s="141" t="s">
        <v>29</v>
      </c>
      <c r="J20" s="141" t="s">
        <v>30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3" customFormat="1" ht="15.75" customHeight="1" x14ac:dyDescent="0.2">
      <c r="A21" s="175">
        <v>1</v>
      </c>
      <c r="B21" s="176"/>
      <c r="C21" s="176"/>
      <c r="D21" s="176"/>
      <c r="E21" s="177"/>
      <c r="F21" s="49">
        <v>2</v>
      </c>
      <c r="G21" s="49">
        <v>3</v>
      </c>
      <c r="H21" s="49">
        <v>4</v>
      </c>
      <c r="I21" s="49">
        <v>5</v>
      </c>
      <c r="J21" s="49">
        <v>6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3" customFormat="1" ht="18" customHeight="1" x14ac:dyDescent="0.25">
      <c r="A22" s="194" t="s">
        <v>37</v>
      </c>
      <c r="B22" s="169"/>
      <c r="C22" s="169"/>
      <c r="D22" s="169"/>
      <c r="E22" s="169"/>
      <c r="F22" s="143">
        <f>'RAČUN FINANIRANJA'!C7</f>
        <v>0</v>
      </c>
      <c r="G22" s="143">
        <f>'RAČUN FINANIRANJA'!D7</f>
        <v>531000</v>
      </c>
      <c r="H22" s="143">
        <f>'RAČUN FINANIRANJA'!E7</f>
        <v>531000</v>
      </c>
      <c r="I22" s="143">
        <f>'RAČUN FINANIRANJA'!F7</f>
        <v>531000</v>
      </c>
      <c r="J22" s="143">
        <f>'RAČUN FINANIRANJA'!G7</f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3" customFormat="1" ht="18" customHeight="1" x14ac:dyDescent="0.25">
      <c r="A23" s="194" t="s">
        <v>38</v>
      </c>
      <c r="B23" s="169"/>
      <c r="C23" s="169"/>
      <c r="D23" s="169"/>
      <c r="E23" s="169"/>
      <c r="F23" s="143">
        <f>'RAČUN FINANIRANJA'!C10</f>
        <v>579812.56000000006</v>
      </c>
      <c r="G23" s="143">
        <f>'RAČUN FINANIRANJA'!D10</f>
        <v>580000</v>
      </c>
      <c r="H23" s="143">
        <f>'RAČUN FINANIRANJA'!E10</f>
        <v>1111000</v>
      </c>
      <c r="I23" s="143">
        <f>'RAČUN FINANIRANJA'!F10</f>
        <v>1111000</v>
      </c>
      <c r="J23" s="143">
        <f>'RAČUN FINANIRANJA'!G10</f>
        <v>1111000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3" customFormat="1" ht="18" customHeight="1" x14ac:dyDescent="0.25">
      <c r="A24" s="185" t="s">
        <v>39</v>
      </c>
      <c r="B24" s="179"/>
      <c r="C24" s="179"/>
      <c r="D24" s="179"/>
      <c r="E24" s="179"/>
      <c r="F24" s="142">
        <f>F22-F23</f>
        <v>-579812.56000000006</v>
      </c>
      <c r="G24" s="142">
        <f t="shared" ref="G24:J24" si="3">G22-G23</f>
        <v>-49000</v>
      </c>
      <c r="H24" s="142">
        <f t="shared" si="3"/>
        <v>-580000</v>
      </c>
      <c r="I24" s="142">
        <f t="shared" si="3"/>
        <v>-580000</v>
      </c>
      <c r="J24" s="142">
        <f t="shared" si="3"/>
        <v>-1111000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3" customFormat="1" ht="18" customHeight="1" x14ac:dyDescent="0.25">
      <c r="A25" s="185" t="s">
        <v>40</v>
      </c>
      <c r="B25" s="179"/>
      <c r="C25" s="179"/>
      <c r="D25" s="179"/>
      <c r="E25" s="179"/>
      <c r="F25" s="142">
        <f>F16+F24</f>
        <v>-2620603.4790000035</v>
      </c>
      <c r="G25" s="142">
        <f t="shared" ref="G25:J25" si="4">G16+G24</f>
        <v>13210.359999999404</v>
      </c>
      <c r="H25" s="142">
        <f t="shared" si="4"/>
        <v>0</v>
      </c>
      <c r="I25" s="142">
        <f t="shared" si="4"/>
        <v>0</v>
      </c>
      <c r="J25" s="142">
        <f t="shared" si="4"/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s="3" customFormat="1" ht="18" x14ac:dyDescent="0.2">
      <c r="A26" s="52"/>
      <c r="B26" s="50"/>
      <c r="C26" s="50"/>
      <c r="D26" s="50"/>
      <c r="E26" s="50"/>
      <c r="F26" s="50"/>
      <c r="G26" s="50"/>
      <c r="H26" s="51"/>
      <c r="I26" s="51"/>
      <c r="J26" s="5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s="3" customFormat="1" ht="15.75" x14ac:dyDescent="0.25">
      <c r="A27" s="170" t="s">
        <v>41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s="3" customFormat="1" ht="15.75" x14ac:dyDescent="0.25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s="3" customFormat="1" ht="37.5" customHeight="1" x14ac:dyDescent="0.25">
      <c r="A29" s="172" t="s">
        <v>0</v>
      </c>
      <c r="B29" s="173"/>
      <c r="C29" s="173"/>
      <c r="D29" s="173"/>
      <c r="E29" s="174"/>
      <c r="F29" s="141" t="s">
        <v>26</v>
      </c>
      <c r="G29" s="141" t="s">
        <v>27</v>
      </c>
      <c r="H29" s="141" t="s">
        <v>28</v>
      </c>
      <c r="I29" s="141" t="s">
        <v>29</v>
      </c>
      <c r="J29" s="141" t="s">
        <v>30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s="3" customFormat="1" x14ac:dyDescent="0.2">
      <c r="A30" s="175">
        <v>1</v>
      </c>
      <c r="B30" s="176"/>
      <c r="C30" s="176"/>
      <c r="D30" s="176"/>
      <c r="E30" s="177"/>
      <c r="F30" s="49">
        <v>2</v>
      </c>
      <c r="G30" s="49">
        <v>3</v>
      </c>
      <c r="H30" s="49">
        <v>4</v>
      </c>
      <c r="I30" s="49">
        <v>5</v>
      </c>
      <c r="J30" s="49">
        <v>6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s="3" customFormat="1" ht="18.75" customHeight="1" x14ac:dyDescent="0.25">
      <c r="A31" s="189" t="s">
        <v>42</v>
      </c>
      <c r="B31" s="190"/>
      <c r="C31" s="190"/>
      <c r="D31" s="190"/>
      <c r="E31" s="191"/>
      <c r="F31" s="146">
        <v>2607393.12</v>
      </c>
      <c r="G31" s="146">
        <v>-13210.36</v>
      </c>
      <c r="H31" s="146">
        <v>0</v>
      </c>
      <c r="I31" s="146">
        <v>0</v>
      </c>
      <c r="J31" s="147"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s="3" customFormat="1" ht="18.75" customHeight="1" x14ac:dyDescent="0.25">
      <c r="A32" s="185" t="s">
        <v>43</v>
      </c>
      <c r="B32" s="179"/>
      <c r="C32" s="179"/>
      <c r="D32" s="179"/>
      <c r="E32" s="179"/>
      <c r="F32" s="148">
        <f>F25+F31</f>
        <v>-13210.359000003431</v>
      </c>
      <c r="G32" s="148">
        <f t="shared" ref="G32:J32" si="5">G25+G31</f>
        <v>-5.9662852436304092E-10</v>
      </c>
      <c r="H32" s="148">
        <f t="shared" si="5"/>
        <v>0</v>
      </c>
      <c r="I32" s="148">
        <f t="shared" si="5"/>
        <v>0</v>
      </c>
      <c r="J32" s="149">
        <f t="shared" si="5"/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s="3" customFormat="1" ht="32.25" customHeight="1" x14ac:dyDescent="0.25">
      <c r="A33" s="178" t="s">
        <v>44</v>
      </c>
      <c r="B33" s="186"/>
      <c r="C33" s="186"/>
      <c r="D33" s="186"/>
      <c r="E33" s="187"/>
      <c r="F33" s="148">
        <f>F16+F24+F31-F32</f>
        <v>0</v>
      </c>
      <c r="G33" s="148">
        <f t="shared" ref="G33:J33" si="6">G16+G24+G31-G32</f>
        <v>0</v>
      </c>
      <c r="H33" s="148">
        <f t="shared" si="6"/>
        <v>0</v>
      </c>
      <c r="I33" s="148">
        <f t="shared" si="6"/>
        <v>0</v>
      </c>
      <c r="J33" s="149">
        <f t="shared" si="6"/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s="3" customFormat="1" ht="15.75" x14ac:dyDescent="0.25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s="15" customFormat="1" ht="33" customHeight="1" x14ac:dyDescent="0.25">
      <c r="A35" s="188" t="s">
        <v>45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ht="29.25" customHeight="1" x14ac:dyDescent="0.25">
      <c r="A36" s="172" t="s">
        <v>0</v>
      </c>
      <c r="B36" s="173"/>
      <c r="C36" s="173"/>
      <c r="D36" s="173"/>
      <c r="E36" s="174"/>
      <c r="F36" s="150" t="s">
        <v>26</v>
      </c>
      <c r="G36" s="150" t="s">
        <v>27</v>
      </c>
      <c r="H36" s="150" t="s">
        <v>28</v>
      </c>
      <c r="I36" s="150" t="s">
        <v>29</v>
      </c>
      <c r="J36" s="150" t="s">
        <v>30</v>
      </c>
    </row>
    <row r="37" spans="1:21" x14ac:dyDescent="0.25">
      <c r="A37" s="175">
        <v>1</v>
      </c>
      <c r="B37" s="176"/>
      <c r="C37" s="176"/>
      <c r="D37" s="176"/>
      <c r="E37" s="177"/>
      <c r="F37" s="49">
        <v>2</v>
      </c>
      <c r="G37" s="49">
        <v>3</v>
      </c>
      <c r="H37" s="49">
        <v>4</v>
      </c>
      <c r="I37" s="49">
        <v>5</v>
      </c>
      <c r="J37" s="49">
        <v>6</v>
      </c>
    </row>
    <row r="38" spans="1:21" ht="18" customHeight="1" x14ac:dyDescent="0.25">
      <c r="A38" s="189" t="s">
        <v>42</v>
      </c>
      <c r="B38" s="190"/>
      <c r="C38" s="190"/>
      <c r="D38" s="190"/>
      <c r="E38" s="191"/>
      <c r="F38" s="146">
        <v>0</v>
      </c>
      <c r="G38" s="146">
        <f>F41</f>
        <v>0</v>
      </c>
      <c r="H38" s="146">
        <f>G41</f>
        <v>0</v>
      </c>
      <c r="I38" s="146">
        <f>H41</f>
        <v>0</v>
      </c>
      <c r="J38" s="147">
        <f>I41</f>
        <v>0</v>
      </c>
    </row>
    <row r="39" spans="1:21" ht="18.75" customHeight="1" x14ac:dyDescent="0.25">
      <c r="A39" s="189" t="s">
        <v>46</v>
      </c>
      <c r="B39" s="190"/>
      <c r="C39" s="190"/>
      <c r="D39" s="190"/>
      <c r="E39" s="191"/>
      <c r="F39" s="146">
        <v>0</v>
      </c>
      <c r="G39" s="146">
        <v>0</v>
      </c>
      <c r="H39" s="146">
        <v>0</v>
      </c>
      <c r="I39" s="146">
        <v>0</v>
      </c>
      <c r="J39" s="147">
        <v>0</v>
      </c>
    </row>
    <row r="40" spans="1:21" ht="18.75" customHeight="1" x14ac:dyDescent="0.25">
      <c r="A40" s="189" t="s">
        <v>47</v>
      </c>
      <c r="B40" s="192"/>
      <c r="C40" s="192"/>
      <c r="D40" s="192"/>
      <c r="E40" s="193"/>
      <c r="F40" s="146">
        <v>0</v>
      </c>
      <c r="G40" s="146">
        <v>0</v>
      </c>
      <c r="H40" s="146">
        <v>0</v>
      </c>
      <c r="I40" s="146">
        <v>0</v>
      </c>
      <c r="J40" s="147">
        <v>0</v>
      </c>
    </row>
    <row r="41" spans="1:21" ht="18.75" customHeight="1" x14ac:dyDescent="0.25">
      <c r="A41" s="185" t="s">
        <v>43</v>
      </c>
      <c r="B41" s="179"/>
      <c r="C41" s="179"/>
      <c r="D41" s="179"/>
      <c r="E41" s="179"/>
      <c r="F41" s="151">
        <f>F38-F39+F40</f>
        <v>0</v>
      </c>
      <c r="G41" s="151">
        <f t="shared" ref="G41:J41" si="7">G38-G39+G40</f>
        <v>0</v>
      </c>
      <c r="H41" s="151">
        <f t="shared" si="7"/>
        <v>0</v>
      </c>
      <c r="I41" s="151">
        <f t="shared" si="7"/>
        <v>0</v>
      </c>
      <c r="J41" s="152">
        <f t="shared" si="7"/>
        <v>0</v>
      </c>
    </row>
    <row r="42" spans="1:21" x14ac:dyDescent="0.25">
      <c r="A42" s="33"/>
      <c r="B42" s="34"/>
      <c r="C42" s="35"/>
      <c r="D42" s="35"/>
      <c r="E42" s="35"/>
      <c r="F42" s="2"/>
      <c r="G42" s="2"/>
      <c r="H42" s="2"/>
      <c r="I42" s="2"/>
      <c r="J42" s="2"/>
    </row>
    <row r="43" spans="1:21" x14ac:dyDescent="0.25">
      <c r="A43" s="28"/>
      <c r="B43" s="183"/>
      <c r="C43" s="184"/>
      <c r="D43" s="184"/>
      <c r="E43" s="184"/>
      <c r="F43" s="2"/>
      <c r="G43" s="2"/>
      <c r="H43" s="2"/>
      <c r="I43" s="2"/>
      <c r="J43" s="2"/>
    </row>
    <row r="44" spans="1:21" x14ac:dyDescent="0.25">
      <c r="A44" s="37"/>
      <c r="B44" s="36"/>
      <c r="C44" s="37"/>
      <c r="D44" s="26"/>
      <c r="E44" s="26"/>
      <c r="F44" s="2"/>
      <c r="G44" s="2"/>
      <c r="H44" s="2"/>
      <c r="I44" s="2"/>
      <c r="J44" s="2"/>
    </row>
    <row r="45" spans="1:21" x14ac:dyDescent="0.25">
      <c r="A45" s="37"/>
      <c r="B45" s="37"/>
      <c r="C45" s="37"/>
      <c r="D45" s="26"/>
      <c r="E45" s="26"/>
      <c r="F45" s="2"/>
      <c r="G45" s="2"/>
      <c r="H45" s="2"/>
      <c r="I45" s="2"/>
      <c r="J45" s="2"/>
    </row>
    <row r="46" spans="1:21" x14ac:dyDescent="0.25">
      <c r="B46" s="37"/>
      <c r="C46" s="37"/>
      <c r="D46" s="26"/>
      <c r="E46" s="26"/>
      <c r="F46" s="2"/>
      <c r="G46" s="2"/>
      <c r="H46" s="2"/>
      <c r="I46" s="2"/>
      <c r="J46" s="2"/>
    </row>
    <row r="47" spans="1:21" x14ac:dyDescent="0.25">
      <c r="B47" s="37"/>
      <c r="C47" s="37"/>
      <c r="D47" s="26"/>
      <c r="E47" s="26"/>
      <c r="F47" s="2"/>
      <c r="G47" s="2"/>
      <c r="H47" s="2"/>
      <c r="I47" s="2"/>
      <c r="J47" s="2"/>
    </row>
    <row r="48" spans="1:21" x14ac:dyDescent="0.25">
      <c r="B48" s="37"/>
      <c r="C48" s="37"/>
      <c r="D48" s="26"/>
      <c r="E48" s="26"/>
      <c r="F48" s="2"/>
      <c r="G48" s="2"/>
      <c r="H48" s="2"/>
      <c r="I48" s="2"/>
      <c r="J48" s="2"/>
    </row>
    <row r="49" spans="6:10" x14ac:dyDescent="0.25">
      <c r="F49" s="2"/>
      <c r="G49" s="2"/>
      <c r="H49" s="2"/>
      <c r="I49" s="2"/>
      <c r="J49" s="2"/>
    </row>
    <row r="50" spans="6:10" x14ac:dyDescent="0.25">
      <c r="F50" s="10"/>
      <c r="G50" s="10"/>
      <c r="H50" s="10"/>
      <c r="I50" s="10"/>
      <c r="J50" s="10"/>
    </row>
    <row r="51" spans="6:10" x14ac:dyDescent="0.25">
      <c r="F51" s="10"/>
      <c r="G51" s="10"/>
      <c r="H51" s="10"/>
      <c r="I51" s="10"/>
      <c r="J51" s="10"/>
    </row>
    <row r="52" spans="6:10" x14ac:dyDescent="0.25">
      <c r="F52" s="12"/>
      <c r="G52" s="12"/>
      <c r="H52" s="12"/>
      <c r="I52" s="12"/>
      <c r="J52" s="12"/>
    </row>
    <row r="53" spans="6:10" x14ac:dyDescent="0.25">
      <c r="F53" s="12"/>
      <c r="G53" s="12"/>
      <c r="H53" s="12"/>
      <c r="I53" s="12"/>
      <c r="J53" s="12"/>
    </row>
    <row r="54" spans="6:10" x14ac:dyDescent="0.25">
      <c r="F54" s="2"/>
      <c r="G54" s="2"/>
      <c r="H54" s="2"/>
      <c r="I54" s="2"/>
      <c r="J54" s="2"/>
    </row>
    <row r="55" spans="6:10" x14ac:dyDescent="0.25">
      <c r="F55" s="2"/>
      <c r="G55" s="2"/>
      <c r="H55" s="2"/>
      <c r="I55" s="2"/>
      <c r="J55" s="2"/>
    </row>
    <row r="56" spans="6:10" x14ac:dyDescent="0.25">
      <c r="F56" s="2"/>
      <c r="G56" s="2"/>
      <c r="H56" s="2"/>
      <c r="I56" s="2"/>
      <c r="J56" s="2"/>
    </row>
    <row r="57" spans="6:10" x14ac:dyDescent="0.25">
      <c r="F57" s="2"/>
      <c r="G57" s="2"/>
      <c r="H57" s="2"/>
      <c r="I57" s="2"/>
      <c r="J57" s="2"/>
    </row>
    <row r="58" spans="6:10" x14ac:dyDescent="0.25">
      <c r="F58" s="2"/>
      <c r="G58" s="2"/>
      <c r="H58" s="2"/>
      <c r="I58" s="2"/>
      <c r="J58" s="2"/>
    </row>
    <row r="59" spans="6:10" x14ac:dyDescent="0.25">
      <c r="F59" s="2"/>
      <c r="G59" s="2"/>
      <c r="H59" s="2"/>
      <c r="I59" s="2"/>
      <c r="J59" s="2"/>
    </row>
    <row r="60" spans="6:10" x14ac:dyDescent="0.25">
      <c r="F60" s="2"/>
      <c r="G60" s="2"/>
      <c r="H60" s="2"/>
      <c r="I60" s="2"/>
      <c r="J60" s="2"/>
    </row>
    <row r="61" spans="6:10" x14ac:dyDescent="0.25">
      <c r="F61" s="2"/>
      <c r="G61" s="2"/>
      <c r="H61" s="2"/>
      <c r="I61" s="2"/>
      <c r="J61" s="2"/>
    </row>
    <row r="62" spans="6:10" x14ac:dyDescent="0.25">
      <c r="F62" s="2"/>
      <c r="G62" s="2"/>
      <c r="H62" s="2"/>
      <c r="I62" s="2"/>
      <c r="J62" s="2"/>
    </row>
    <row r="63" spans="6:10" x14ac:dyDescent="0.25">
      <c r="F63" s="2"/>
      <c r="G63" s="2"/>
      <c r="H63" s="2"/>
      <c r="I63" s="2"/>
      <c r="J63" s="2"/>
    </row>
    <row r="64" spans="6:10" x14ac:dyDescent="0.25">
      <c r="F64" s="2"/>
      <c r="G64" s="2"/>
      <c r="H64" s="2"/>
      <c r="I64" s="2"/>
      <c r="J64" s="2"/>
    </row>
    <row r="65" spans="6:10" x14ac:dyDescent="0.25">
      <c r="F65" s="2"/>
      <c r="G65" s="2"/>
      <c r="H65" s="2"/>
      <c r="I65" s="2"/>
      <c r="J65" s="2"/>
    </row>
    <row r="66" spans="6:10" x14ac:dyDescent="0.25">
      <c r="F66" s="2"/>
      <c r="G66" s="2"/>
      <c r="H66" s="2"/>
      <c r="I66" s="2"/>
      <c r="J66" s="2"/>
    </row>
    <row r="67" spans="6:10" x14ac:dyDescent="0.25">
      <c r="F67" s="2"/>
      <c r="G67" s="2"/>
      <c r="H67" s="2"/>
      <c r="I67" s="2"/>
      <c r="J67" s="2"/>
    </row>
    <row r="68" spans="6:10" x14ac:dyDescent="0.25">
      <c r="F68" s="2"/>
      <c r="G68" s="2"/>
      <c r="H68" s="2"/>
      <c r="I68" s="2"/>
      <c r="J68" s="2"/>
    </row>
    <row r="69" spans="6:10" x14ac:dyDescent="0.25">
      <c r="F69" s="2"/>
      <c r="G69" s="2"/>
      <c r="H69" s="2"/>
      <c r="I69" s="2"/>
      <c r="J69" s="2"/>
    </row>
    <row r="70" spans="6:10" x14ac:dyDescent="0.25">
      <c r="F70" s="2"/>
      <c r="G70" s="2"/>
      <c r="H70" s="2"/>
      <c r="I70" s="2"/>
      <c r="J70" s="2"/>
    </row>
    <row r="71" spans="6:10" x14ac:dyDescent="0.25">
      <c r="F71" s="2"/>
      <c r="G71" s="2"/>
      <c r="H71" s="2"/>
      <c r="I71" s="2"/>
      <c r="J71" s="2"/>
    </row>
    <row r="72" spans="6:10" x14ac:dyDescent="0.25">
      <c r="F72" s="2"/>
      <c r="G72" s="2"/>
      <c r="H72" s="2"/>
      <c r="I72" s="2"/>
      <c r="J72" s="2"/>
    </row>
    <row r="73" spans="6:10" x14ac:dyDescent="0.25">
      <c r="F73" s="2"/>
      <c r="G73" s="2"/>
      <c r="H73" s="2"/>
      <c r="I73" s="2"/>
      <c r="J73" s="2"/>
    </row>
    <row r="74" spans="6:10" x14ac:dyDescent="0.25">
      <c r="F74" s="2"/>
      <c r="G74" s="2"/>
      <c r="H74" s="2"/>
      <c r="I74" s="2"/>
      <c r="J74" s="2"/>
    </row>
    <row r="75" spans="6:10" x14ac:dyDescent="0.25">
      <c r="F75" s="14"/>
      <c r="G75" s="14"/>
      <c r="H75" s="14"/>
      <c r="I75" s="14"/>
      <c r="J75" s="14"/>
    </row>
    <row r="76" spans="6:10" x14ac:dyDescent="0.25">
      <c r="F76" s="14"/>
      <c r="G76" s="14"/>
      <c r="H76" s="14"/>
      <c r="I76" s="14"/>
      <c r="J76" s="14"/>
    </row>
  </sheetData>
  <mergeCells count="33">
    <mergeCell ref="A12:E12"/>
    <mergeCell ref="A29:E29"/>
    <mergeCell ref="A30:E30"/>
    <mergeCell ref="A31:E31"/>
    <mergeCell ref="A20:E20"/>
    <mergeCell ref="A21:E21"/>
    <mergeCell ref="A22:E22"/>
    <mergeCell ref="A23:E23"/>
    <mergeCell ref="A24:E24"/>
    <mergeCell ref="A14:E14"/>
    <mergeCell ref="A15:E15"/>
    <mergeCell ref="A16:E16"/>
    <mergeCell ref="A18:J18"/>
    <mergeCell ref="A25:E25"/>
    <mergeCell ref="A27:J27"/>
    <mergeCell ref="B43:E43"/>
    <mergeCell ref="A41:E41"/>
    <mergeCell ref="A32:E32"/>
    <mergeCell ref="A33:E33"/>
    <mergeCell ref="A35:J35"/>
    <mergeCell ref="A36:E36"/>
    <mergeCell ref="A37:E37"/>
    <mergeCell ref="A38:E38"/>
    <mergeCell ref="A39:E39"/>
    <mergeCell ref="A40:E40"/>
    <mergeCell ref="A2:J4"/>
    <mergeCell ref="A1:J1"/>
    <mergeCell ref="A11:E11"/>
    <mergeCell ref="A6:J6"/>
    <mergeCell ref="A8:E8"/>
    <mergeCell ref="A9:E9"/>
    <mergeCell ref="A10:E10"/>
    <mergeCell ref="A5:J5"/>
  </mergeCells>
  <pageMargins left="0.39370078740157483" right="0" top="0.74803149606299213" bottom="0.74803149606299213" header="0.31496062992125984" footer="0.31496062992125984"/>
  <pageSetup paperSize="9" scale="58" orientation="landscape" r:id="rId1"/>
  <headerFooter>
    <oddFooter>&amp;C&amp;P</oddFooter>
  </headerFooter>
  <rowBreaks count="2" manualBreakCount="2">
    <brk id="26" max="9" man="1"/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2F95-73D5-4D4A-875D-DB662225C258}">
  <dimension ref="A1:G62"/>
  <sheetViews>
    <sheetView view="pageLayout" topLeftCell="A16" zoomScaleNormal="100" workbookViewId="0">
      <selection activeCell="E21" sqref="E21"/>
    </sheetView>
  </sheetViews>
  <sheetFormatPr defaultRowHeight="12" x14ac:dyDescent="0.25"/>
  <cols>
    <col min="1" max="1" width="14.140625" style="16" customWidth="1"/>
    <col min="2" max="2" width="50.42578125" style="16" customWidth="1"/>
    <col min="3" max="7" width="19.140625" style="16" customWidth="1"/>
    <col min="8" max="16384" width="9.140625" style="16"/>
  </cols>
  <sheetData>
    <row r="1" spans="1:7" ht="47.25" customHeight="1" x14ac:dyDescent="0.25">
      <c r="A1" s="196" t="s">
        <v>77</v>
      </c>
      <c r="B1" s="197"/>
      <c r="C1" s="197"/>
      <c r="D1" s="197"/>
      <c r="E1" s="198"/>
      <c r="F1" s="198"/>
      <c r="G1" s="198"/>
    </row>
    <row r="2" spans="1:7" ht="21" customHeight="1" x14ac:dyDescent="0.25">
      <c r="A2" s="29"/>
      <c r="B2" s="30"/>
      <c r="C2" s="30"/>
      <c r="D2" s="30"/>
      <c r="E2" s="29"/>
      <c r="G2" s="48" t="s">
        <v>21</v>
      </c>
    </row>
    <row r="3" spans="1:7" ht="24.75" customHeight="1" x14ac:dyDescent="0.25">
      <c r="A3" s="58" t="s">
        <v>48</v>
      </c>
      <c r="B3" s="59" t="s">
        <v>49</v>
      </c>
      <c r="C3" s="59" t="s">
        <v>26</v>
      </c>
      <c r="D3" s="58" t="s">
        <v>27</v>
      </c>
      <c r="E3" s="58" t="s">
        <v>28</v>
      </c>
      <c r="F3" s="58" t="s">
        <v>50</v>
      </c>
      <c r="G3" s="58" t="s">
        <v>30</v>
      </c>
    </row>
    <row r="4" spans="1:7" s="18" customFormat="1" ht="14.25" customHeight="1" x14ac:dyDescent="0.25">
      <c r="A4" s="60">
        <v>1</v>
      </c>
      <c r="B4" s="61">
        <v>2</v>
      </c>
      <c r="C4" s="61">
        <v>3</v>
      </c>
      <c r="D4" s="60">
        <v>4</v>
      </c>
      <c r="E4" s="60">
        <v>5</v>
      </c>
      <c r="F4" s="60">
        <v>6</v>
      </c>
      <c r="G4" s="60">
        <v>7</v>
      </c>
    </row>
    <row r="5" spans="1:7" s="18" customFormat="1" ht="24" customHeight="1" x14ac:dyDescent="0.25">
      <c r="A5" s="74"/>
      <c r="B5" s="75" t="s">
        <v>51</v>
      </c>
      <c r="C5" s="80">
        <f>C6+C11</f>
        <v>20797380.500999998</v>
      </c>
      <c r="D5" s="80">
        <f t="shared" ref="D5:G5" si="0">D6+D11</f>
        <v>11636840.359999999</v>
      </c>
      <c r="E5" s="80">
        <f t="shared" si="0"/>
        <v>9596000</v>
      </c>
      <c r="F5" s="80">
        <f t="shared" si="0"/>
        <v>9676000</v>
      </c>
      <c r="G5" s="80">
        <f t="shared" si="0"/>
        <v>9686000</v>
      </c>
    </row>
    <row r="6" spans="1:7" s="18" customFormat="1" ht="27" customHeight="1" x14ac:dyDescent="0.2">
      <c r="A6" s="72">
        <v>6</v>
      </c>
      <c r="B6" s="62" t="s">
        <v>52</v>
      </c>
      <c r="C6" s="77">
        <f>C7+C8+C9+C10</f>
        <v>20797380.500999998</v>
      </c>
      <c r="D6" s="77">
        <f t="shared" ref="D6:G6" si="1">D7+D8+D9+D10</f>
        <v>11634840.359999999</v>
      </c>
      <c r="E6" s="77">
        <f t="shared" si="1"/>
        <v>9544000</v>
      </c>
      <c r="F6" s="77">
        <f t="shared" si="1"/>
        <v>9674000</v>
      </c>
      <c r="G6" s="77">
        <f t="shared" si="1"/>
        <v>9684000</v>
      </c>
    </row>
    <row r="7" spans="1:7" s="18" customFormat="1" ht="25.5" customHeight="1" x14ac:dyDescent="0.2">
      <c r="A7" s="65">
        <v>63</v>
      </c>
      <c r="B7" s="66" t="s">
        <v>53</v>
      </c>
      <c r="C7" s="77">
        <v>13211442.859999999</v>
      </c>
      <c r="D7" s="78">
        <v>2780000</v>
      </c>
      <c r="E7" s="78">
        <v>1200000</v>
      </c>
      <c r="F7" s="78">
        <v>1300000</v>
      </c>
      <c r="G7" s="78">
        <v>1300000</v>
      </c>
    </row>
    <row r="8" spans="1:7" s="18" customFormat="1" ht="25.5" customHeight="1" x14ac:dyDescent="0.2">
      <c r="A8" s="67">
        <v>64</v>
      </c>
      <c r="B8" s="70" t="s">
        <v>62</v>
      </c>
      <c r="C8" s="77">
        <v>7459399.4110000003</v>
      </c>
      <c r="D8" s="78">
        <v>8824840.3599999994</v>
      </c>
      <c r="E8" s="78">
        <v>8320000</v>
      </c>
      <c r="F8" s="78">
        <v>8350000</v>
      </c>
      <c r="G8" s="78">
        <v>8360000</v>
      </c>
    </row>
    <row r="9" spans="1:7" s="18" customFormat="1" ht="25.5" customHeight="1" x14ac:dyDescent="0.2">
      <c r="A9" s="67">
        <v>65</v>
      </c>
      <c r="B9" s="76" t="s">
        <v>63</v>
      </c>
      <c r="C9" s="77">
        <v>15195.29</v>
      </c>
      <c r="D9" s="78">
        <v>15000</v>
      </c>
      <c r="E9" s="78">
        <v>14000</v>
      </c>
      <c r="F9" s="78">
        <v>14000</v>
      </c>
      <c r="G9" s="78">
        <v>14000</v>
      </c>
    </row>
    <row r="10" spans="1:7" s="18" customFormat="1" ht="25.5" customHeight="1" x14ac:dyDescent="0.2">
      <c r="A10" s="67">
        <v>68</v>
      </c>
      <c r="B10" s="66" t="s">
        <v>64</v>
      </c>
      <c r="C10" s="77">
        <v>111342.94</v>
      </c>
      <c r="D10" s="78">
        <v>15000</v>
      </c>
      <c r="E10" s="78">
        <v>10000</v>
      </c>
      <c r="F10" s="78">
        <v>10000</v>
      </c>
      <c r="G10" s="78">
        <v>10000</v>
      </c>
    </row>
    <row r="11" spans="1:7" s="18" customFormat="1" ht="27" customHeight="1" x14ac:dyDescent="0.2">
      <c r="A11" s="73">
        <v>7</v>
      </c>
      <c r="B11" s="68" t="s">
        <v>54</v>
      </c>
      <c r="C11" s="77">
        <f>C12+C13</f>
        <v>0</v>
      </c>
      <c r="D11" s="77">
        <f t="shared" ref="D11:G11" si="2">D12+D13</f>
        <v>2000</v>
      </c>
      <c r="E11" s="77">
        <f t="shared" si="2"/>
        <v>52000</v>
      </c>
      <c r="F11" s="77">
        <f t="shared" si="2"/>
        <v>2000</v>
      </c>
      <c r="G11" s="77">
        <f t="shared" si="2"/>
        <v>2000</v>
      </c>
    </row>
    <row r="12" spans="1:7" s="18" customFormat="1" ht="25.5" customHeight="1" x14ac:dyDescent="0.2">
      <c r="A12" s="65">
        <v>71</v>
      </c>
      <c r="B12" s="69" t="s">
        <v>65</v>
      </c>
      <c r="C12" s="77">
        <v>0</v>
      </c>
      <c r="D12" s="78">
        <v>0</v>
      </c>
      <c r="E12" s="78">
        <v>50000</v>
      </c>
      <c r="F12" s="78">
        <v>0</v>
      </c>
      <c r="G12" s="79">
        <v>0</v>
      </c>
    </row>
    <row r="13" spans="1:7" s="18" customFormat="1" ht="25.5" customHeight="1" x14ac:dyDescent="0.2">
      <c r="A13" s="65">
        <v>72</v>
      </c>
      <c r="B13" s="69" t="s">
        <v>55</v>
      </c>
      <c r="C13" s="77">
        <v>0</v>
      </c>
      <c r="D13" s="78">
        <v>2000</v>
      </c>
      <c r="E13" s="78">
        <v>2000</v>
      </c>
      <c r="F13" s="78">
        <v>2000</v>
      </c>
      <c r="G13" s="78">
        <v>2000</v>
      </c>
    </row>
    <row r="14" spans="1:7" s="18" customFormat="1" ht="21" customHeight="1" x14ac:dyDescent="0.25">
      <c r="A14"/>
      <c r="B14"/>
      <c r="C14"/>
      <c r="D14"/>
      <c r="E14"/>
      <c r="F14"/>
      <c r="G14"/>
    </row>
    <row r="15" spans="1:7" s="18" customFormat="1" ht="18" x14ac:dyDescent="0.25">
      <c r="A15" s="42"/>
      <c r="B15" s="42"/>
      <c r="C15" s="42"/>
      <c r="D15" s="42"/>
      <c r="E15" s="42"/>
      <c r="F15" s="43"/>
      <c r="G15" s="43"/>
    </row>
    <row r="16" spans="1:7" s="18" customFormat="1" ht="33" customHeight="1" x14ac:dyDescent="0.25">
      <c r="A16" s="58" t="s">
        <v>48</v>
      </c>
      <c r="B16" s="59" t="s">
        <v>49</v>
      </c>
      <c r="C16" s="59" t="s">
        <v>26</v>
      </c>
      <c r="D16" s="58" t="s">
        <v>27</v>
      </c>
      <c r="E16" s="58" t="s">
        <v>28</v>
      </c>
      <c r="F16" s="58" t="s">
        <v>50</v>
      </c>
      <c r="G16" s="58" t="s">
        <v>30</v>
      </c>
    </row>
    <row r="17" spans="1:7" s="18" customFormat="1" ht="14.25" customHeight="1" x14ac:dyDescent="0.25">
      <c r="A17" s="60">
        <v>1</v>
      </c>
      <c r="B17" s="61">
        <v>2</v>
      </c>
      <c r="C17" s="61">
        <v>3</v>
      </c>
      <c r="D17" s="60">
        <v>4</v>
      </c>
      <c r="E17" s="60">
        <v>5</v>
      </c>
      <c r="F17" s="60">
        <v>6</v>
      </c>
      <c r="G17" s="60">
        <v>7</v>
      </c>
    </row>
    <row r="18" spans="1:7" s="18" customFormat="1" ht="21.75" customHeight="1" x14ac:dyDescent="0.25">
      <c r="A18" s="74"/>
      <c r="B18" s="75" t="s">
        <v>56</v>
      </c>
      <c r="C18" s="80">
        <f>C19+C25</f>
        <v>22838171.420000002</v>
      </c>
      <c r="D18" s="80">
        <f t="shared" ref="D18:G18" si="3">D19+D25</f>
        <v>11574630</v>
      </c>
      <c r="E18" s="80">
        <f t="shared" si="3"/>
        <v>9016000</v>
      </c>
      <c r="F18" s="80">
        <f t="shared" si="3"/>
        <v>9096000</v>
      </c>
      <c r="G18" s="80">
        <f t="shared" si="3"/>
        <v>8575000</v>
      </c>
    </row>
    <row r="19" spans="1:7" s="18" customFormat="1" ht="27" customHeight="1" x14ac:dyDescent="0.2">
      <c r="A19" s="57">
        <v>3</v>
      </c>
      <c r="B19" s="62" t="s">
        <v>57</v>
      </c>
      <c r="C19" s="88">
        <f>C20+C21+C22+C23+C24</f>
        <v>22184776.170000002</v>
      </c>
      <c r="D19" s="88">
        <f t="shared" ref="D19:G19" si="4">D20+D21+D22+D23+D24</f>
        <v>9685630</v>
      </c>
      <c r="E19" s="88">
        <f t="shared" si="4"/>
        <v>8095000</v>
      </c>
      <c r="F19" s="88">
        <f t="shared" si="4"/>
        <v>7486000</v>
      </c>
      <c r="G19" s="88">
        <f t="shared" si="4"/>
        <v>6863000</v>
      </c>
    </row>
    <row r="20" spans="1:7" s="18" customFormat="1" ht="25.5" customHeight="1" x14ac:dyDescent="0.2">
      <c r="A20" s="65">
        <v>31</v>
      </c>
      <c r="B20" s="66" t="s">
        <v>58</v>
      </c>
      <c r="C20" s="77">
        <v>505341.9</v>
      </c>
      <c r="D20" s="78">
        <v>591700</v>
      </c>
      <c r="E20" s="78">
        <v>614100</v>
      </c>
      <c r="F20" s="78">
        <v>615000</v>
      </c>
      <c r="G20" s="78">
        <v>620000</v>
      </c>
    </row>
    <row r="21" spans="1:7" s="18" customFormat="1" ht="25.5" customHeight="1" x14ac:dyDescent="0.2">
      <c r="A21" s="67">
        <v>32</v>
      </c>
      <c r="B21" s="70" t="s">
        <v>59</v>
      </c>
      <c r="C21" s="77">
        <v>21024067.280000001</v>
      </c>
      <c r="D21" s="78">
        <v>8436460</v>
      </c>
      <c r="E21" s="78">
        <v>6843900</v>
      </c>
      <c r="F21" s="78">
        <v>6236000</v>
      </c>
      <c r="G21" s="78">
        <v>5608000</v>
      </c>
    </row>
    <row r="22" spans="1:7" s="18" customFormat="1" ht="25.5" customHeight="1" x14ac:dyDescent="0.2">
      <c r="A22" s="67">
        <v>34</v>
      </c>
      <c r="B22" s="70" t="s">
        <v>66</v>
      </c>
      <c r="C22" s="77">
        <v>85245.42</v>
      </c>
      <c r="D22" s="78">
        <v>51170</v>
      </c>
      <c r="E22" s="78">
        <v>35000</v>
      </c>
      <c r="F22" s="78">
        <v>25000</v>
      </c>
      <c r="G22" s="78">
        <v>25000</v>
      </c>
    </row>
    <row r="23" spans="1:7" s="18" customFormat="1" ht="25.5" customHeight="1" x14ac:dyDescent="0.2">
      <c r="A23" s="67">
        <v>36</v>
      </c>
      <c r="B23" s="70" t="s">
        <v>67</v>
      </c>
      <c r="C23" s="77">
        <v>558094.34</v>
      </c>
      <c r="D23" s="78">
        <v>595000</v>
      </c>
      <c r="E23" s="78">
        <v>595000</v>
      </c>
      <c r="F23" s="78">
        <v>600000</v>
      </c>
      <c r="G23" s="78">
        <v>600000</v>
      </c>
    </row>
    <row r="24" spans="1:7" s="18" customFormat="1" ht="25.5" customHeight="1" x14ac:dyDescent="0.2">
      <c r="A24" s="67">
        <v>38</v>
      </c>
      <c r="B24" s="70" t="s">
        <v>68</v>
      </c>
      <c r="C24" s="77">
        <v>12027.23</v>
      </c>
      <c r="D24" s="78">
        <v>11300</v>
      </c>
      <c r="E24" s="78">
        <v>7000</v>
      </c>
      <c r="F24" s="78">
        <v>10000</v>
      </c>
      <c r="G24" s="78">
        <v>10000</v>
      </c>
    </row>
    <row r="25" spans="1:7" s="18" customFormat="1" ht="27" customHeight="1" x14ac:dyDescent="0.2">
      <c r="A25" s="73">
        <v>4</v>
      </c>
      <c r="B25" s="68" t="s">
        <v>60</v>
      </c>
      <c r="C25" s="88">
        <f>C26+C27+C28</f>
        <v>653395.25</v>
      </c>
      <c r="D25" s="88">
        <f t="shared" ref="D25:G25" si="5">D26+D27+D28</f>
        <v>1889000</v>
      </c>
      <c r="E25" s="88">
        <f t="shared" si="5"/>
        <v>921000</v>
      </c>
      <c r="F25" s="88">
        <f t="shared" si="5"/>
        <v>1610000</v>
      </c>
      <c r="G25" s="88">
        <f t="shared" si="5"/>
        <v>1712000</v>
      </c>
    </row>
    <row r="26" spans="1:7" s="18" customFormat="1" ht="25.5" customHeight="1" x14ac:dyDescent="0.2">
      <c r="A26" s="65">
        <v>41</v>
      </c>
      <c r="B26" s="69" t="s">
        <v>61</v>
      </c>
      <c r="C26" s="77">
        <v>274680.86</v>
      </c>
      <c r="D26" s="78">
        <v>144000</v>
      </c>
      <c r="E26" s="78">
        <v>106000</v>
      </c>
      <c r="F26" s="78">
        <v>100000</v>
      </c>
      <c r="G26" s="79">
        <v>100000</v>
      </c>
    </row>
    <row r="27" spans="1:7" s="18" customFormat="1" ht="25.5" customHeight="1" x14ac:dyDescent="0.2">
      <c r="A27" s="67">
        <v>42</v>
      </c>
      <c r="B27" s="70" t="s">
        <v>69</v>
      </c>
      <c r="C27" s="77">
        <v>13335</v>
      </c>
      <c r="D27" s="78">
        <v>15000</v>
      </c>
      <c r="E27" s="78">
        <v>11500</v>
      </c>
      <c r="F27" s="78">
        <v>10000</v>
      </c>
      <c r="G27" s="78">
        <v>12000</v>
      </c>
    </row>
    <row r="28" spans="1:7" s="18" customFormat="1" ht="25.5" customHeight="1" x14ac:dyDescent="0.2">
      <c r="A28" s="67">
        <v>45</v>
      </c>
      <c r="B28" s="70" t="s">
        <v>70</v>
      </c>
      <c r="C28" s="78">
        <v>365379.39</v>
      </c>
      <c r="D28" s="78">
        <v>1730000</v>
      </c>
      <c r="E28" s="78">
        <v>803500</v>
      </c>
      <c r="F28" s="78">
        <v>1500000</v>
      </c>
      <c r="G28" s="78">
        <v>1600000</v>
      </c>
    </row>
    <row r="29" spans="1:7" s="18" customFormat="1" ht="29.25" customHeight="1" x14ac:dyDescent="0.25">
      <c r="A29" s="17"/>
      <c r="B29" s="17"/>
      <c r="C29" s="17"/>
      <c r="D29" s="17"/>
      <c r="E29" s="16"/>
      <c r="F29" s="16"/>
      <c r="G29" s="16"/>
    </row>
    <row r="30" spans="1:7" s="18" customFormat="1" x14ac:dyDescent="0.25">
      <c r="A30" s="17"/>
      <c r="B30" s="17"/>
      <c r="C30" s="17"/>
      <c r="D30" s="17"/>
    </row>
    <row r="31" spans="1:7" s="18" customFormat="1" x14ac:dyDescent="0.25">
      <c r="A31" s="17"/>
      <c r="B31" s="17"/>
      <c r="C31" s="17"/>
      <c r="D31" s="17"/>
    </row>
    <row r="32" spans="1:7" s="18" customFormat="1" ht="23.25" customHeight="1" x14ac:dyDescent="0.25">
      <c r="A32" s="17"/>
      <c r="B32" s="17"/>
      <c r="C32" s="17"/>
      <c r="D32" s="17"/>
    </row>
    <row r="33" spans="1:7" s="18" customFormat="1" ht="23.25" customHeight="1" x14ac:dyDescent="0.25">
      <c r="A33" s="17"/>
      <c r="B33" s="17"/>
      <c r="C33" s="17"/>
      <c r="D33" s="17"/>
    </row>
    <row r="34" spans="1:7" s="18" customFormat="1" ht="23.25" customHeight="1" x14ac:dyDescent="0.25">
      <c r="A34" s="17"/>
      <c r="B34" s="17"/>
      <c r="C34" s="17"/>
      <c r="D34" s="17"/>
    </row>
    <row r="35" spans="1:7" s="18" customFormat="1" ht="30.75" customHeight="1" x14ac:dyDescent="0.25">
      <c r="A35" s="17"/>
      <c r="B35" s="17"/>
      <c r="C35" s="17"/>
      <c r="D35" s="17"/>
    </row>
    <row r="36" spans="1:7" s="18" customFormat="1" x14ac:dyDescent="0.25">
      <c r="A36" s="17"/>
      <c r="B36" s="17"/>
      <c r="C36" s="17"/>
      <c r="D36" s="17"/>
    </row>
    <row r="37" spans="1:7" s="18" customFormat="1" ht="21" customHeight="1" x14ac:dyDescent="0.25">
      <c r="A37" s="17"/>
      <c r="B37" s="17"/>
      <c r="C37" s="17"/>
      <c r="D37" s="17"/>
    </row>
    <row r="38" spans="1:7" s="18" customFormat="1" ht="21" customHeight="1" x14ac:dyDescent="0.25">
      <c r="A38" s="16"/>
      <c r="B38" s="16"/>
      <c r="C38" s="16"/>
      <c r="D38" s="16"/>
    </row>
    <row r="39" spans="1:7" s="18" customFormat="1" ht="29.25" customHeight="1" x14ac:dyDescent="0.25">
      <c r="A39" s="16"/>
      <c r="B39" s="16"/>
      <c r="C39" s="16"/>
      <c r="D39" s="16"/>
    </row>
    <row r="40" spans="1:7" x14ac:dyDescent="0.25">
      <c r="E40" s="18"/>
      <c r="F40" s="18"/>
      <c r="G40" s="18"/>
    </row>
    <row r="41" spans="1:7" ht="36" customHeight="1" x14ac:dyDescent="0.25">
      <c r="E41" s="18"/>
      <c r="F41" s="18"/>
      <c r="G41" s="18"/>
    </row>
    <row r="42" spans="1:7" x14ac:dyDescent="0.25">
      <c r="E42" s="18"/>
      <c r="F42" s="18"/>
      <c r="G42" s="18"/>
    </row>
    <row r="43" spans="1:7" x14ac:dyDescent="0.25">
      <c r="E43" s="18"/>
      <c r="F43" s="18"/>
      <c r="G43" s="18"/>
    </row>
    <row r="44" spans="1:7" x14ac:dyDescent="0.25">
      <c r="E44" s="18"/>
      <c r="F44" s="18"/>
      <c r="G44" s="18"/>
    </row>
    <row r="45" spans="1:7" x14ac:dyDescent="0.25">
      <c r="E45" s="18"/>
      <c r="F45" s="18"/>
      <c r="G45" s="18"/>
    </row>
    <row r="46" spans="1:7" x14ac:dyDescent="0.25">
      <c r="E46" s="18"/>
      <c r="F46" s="18"/>
      <c r="G46" s="18"/>
    </row>
    <row r="47" spans="1:7" x14ac:dyDescent="0.25">
      <c r="E47" s="18"/>
      <c r="F47" s="18"/>
      <c r="G47" s="18"/>
    </row>
    <row r="48" spans="1:7" x14ac:dyDescent="0.25">
      <c r="E48" s="18"/>
      <c r="F48" s="18"/>
      <c r="G48" s="18"/>
    </row>
    <row r="49" spans="5:7" x14ac:dyDescent="0.25">
      <c r="E49" s="18"/>
      <c r="F49" s="18"/>
      <c r="G49" s="18"/>
    </row>
    <row r="50" spans="5:7" x14ac:dyDescent="0.25">
      <c r="E50" s="18"/>
      <c r="F50" s="18"/>
      <c r="G50" s="18"/>
    </row>
    <row r="51" spans="5:7" x14ac:dyDescent="0.25">
      <c r="E51" s="18"/>
      <c r="F51" s="18"/>
      <c r="G51" s="18"/>
    </row>
    <row r="52" spans="5:7" x14ac:dyDescent="0.25">
      <c r="E52" s="18"/>
      <c r="F52" s="18"/>
      <c r="G52" s="18"/>
    </row>
    <row r="53" spans="5:7" x14ac:dyDescent="0.25">
      <c r="E53" s="18"/>
      <c r="F53" s="18"/>
      <c r="G53" s="18"/>
    </row>
    <row r="54" spans="5:7" x14ac:dyDescent="0.25">
      <c r="E54" s="18"/>
      <c r="F54" s="18"/>
      <c r="G54" s="18"/>
    </row>
    <row r="55" spans="5:7" x14ac:dyDescent="0.25">
      <c r="E55" s="18"/>
      <c r="F55" s="18"/>
      <c r="G55" s="18"/>
    </row>
    <row r="56" spans="5:7" x14ac:dyDescent="0.25">
      <c r="E56" s="18"/>
      <c r="F56" s="18"/>
      <c r="G56" s="18"/>
    </row>
    <row r="57" spans="5:7" x14ac:dyDescent="0.25">
      <c r="E57" s="18"/>
      <c r="F57" s="18"/>
      <c r="G57" s="18"/>
    </row>
    <row r="58" spans="5:7" x14ac:dyDescent="0.25">
      <c r="E58" s="18"/>
      <c r="F58" s="18"/>
      <c r="G58" s="18"/>
    </row>
    <row r="59" spans="5:7" x14ac:dyDescent="0.25">
      <c r="E59" s="18"/>
      <c r="F59" s="18"/>
      <c r="G59" s="18"/>
    </row>
    <row r="60" spans="5:7" x14ac:dyDescent="0.25">
      <c r="E60" s="18"/>
      <c r="F60" s="18"/>
      <c r="G60" s="18"/>
    </row>
    <row r="61" spans="5:7" x14ac:dyDescent="0.25">
      <c r="E61" s="18"/>
      <c r="F61" s="18"/>
      <c r="G61" s="18"/>
    </row>
    <row r="62" spans="5:7" x14ac:dyDescent="0.25">
      <c r="E62" s="18"/>
      <c r="F62" s="18"/>
      <c r="G62" s="18"/>
    </row>
  </sheetData>
  <mergeCells count="1">
    <mergeCell ref="A1:G1"/>
  </mergeCells>
  <pageMargins left="0.39370078740157483" right="0.11811023622047245" top="0.74803149606299213" bottom="0.74803149606299213" header="0.31496062992125984" footer="0.31496062992125984"/>
  <pageSetup paperSize="9" scale="71" firstPageNumber="2" orientation="landscape" useFirstPageNumber="1" r:id="rId1"/>
  <headerFoot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FEC2E-381E-42E6-B0AE-17C5D1619369}">
  <sheetPr>
    <pageSetUpPr fitToPage="1"/>
  </sheetPr>
  <dimension ref="A1:G12"/>
  <sheetViews>
    <sheetView view="pageLayout" zoomScaleNormal="100" workbookViewId="0">
      <selection sqref="A1:G1"/>
    </sheetView>
  </sheetViews>
  <sheetFormatPr defaultRowHeight="15" x14ac:dyDescent="0.25"/>
  <cols>
    <col min="1" max="1" width="10.140625" customWidth="1"/>
    <col min="2" max="2" width="33.5703125" customWidth="1"/>
    <col min="3" max="4" width="20.7109375" customWidth="1"/>
    <col min="5" max="5" width="18" customWidth="1"/>
    <col min="6" max="6" width="17.7109375" customWidth="1"/>
    <col min="7" max="7" width="23.28515625" customWidth="1"/>
  </cols>
  <sheetData>
    <row r="1" spans="1:7" ht="41.25" customHeight="1" x14ac:dyDescent="0.25">
      <c r="A1" s="196" t="s">
        <v>168</v>
      </c>
      <c r="B1" s="197"/>
      <c r="C1" s="197"/>
      <c r="D1" s="197"/>
      <c r="E1" s="198"/>
      <c r="F1" s="198"/>
      <c r="G1" s="198"/>
    </row>
    <row r="2" spans="1:7" ht="15.75" customHeight="1" x14ac:dyDescent="0.25">
      <c r="A2" s="39"/>
      <c r="B2" s="40"/>
      <c r="C2" s="40"/>
      <c r="D2" s="40"/>
      <c r="E2" s="1"/>
      <c r="F2" s="1"/>
      <c r="G2" s="1"/>
    </row>
    <row r="3" spans="1:7" ht="27" customHeight="1" x14ac:dyDescent="0.25">
      <c r="A3" s="170" t="s">
        <v>71</v>
      </c>
      <c r="B3" s="170"/>
      <c r="C3" s="170"/>
      <c r="D3" s="170"/>
      <c r="E3" s="170"/>
      <c r="F3" s="170"/>
      <c r="G3" s="170"/>
    </row>
    <row r="4" spans="1:7" ht="15.75" x14ac:dyDescent="0.25">
      <c r="A4" s="53"/>
      <c r="B4" s="53"/>
      <c r="C4" s="53"/>
      <c r="D4" s="53"/>
      <c r="E4" s="53"/>
      <c r="F4" s="53"/>
      <c r="G4" s="48" t="s">
        <v>21</v>
      </c>
    </row>
    <row r="5" spans="1:7" ht="25.5" x14ac:dyDescent="0.25">
      <c r="A5" s="58" t="s">
        <v>48</v>
      </c>
      <c r="B5" s="59" t="s">
        <v>0</v>
      </c>
      <c r="C5" s="59" t="s">
        <v>26</v>
      </c>
      <c r="D5" s="58" t="s">
        <v>27</v>
      </c>
      <c r="E5" s="58" t="s">
        <v>28</v>
      </c>
      <c r="F5" s="58" t="s">
        <v>29</v>
      </c>
      <c r="G5" s="58" t="s">
        <v>72</v>
      </c>
    </row>
    <row r="6" spans="1:7" ht="27" customHeight="1" x14ac:dyDescent="0.25">
      <c r="A6" s="60">
        <v>1</v>
      </c>
      <c r="B6" s="61">
        <v>2</v>
      </c>
      <c r="C6" s="61">
        <v>3</v>
      </c>
      <c r="D6" s="60">
        <v>4</v>
      </c>
      <c r="E6" s="60">
        <v>5</v>
      </c>
      <c r="F6" s="60">
        <v>6</v>
      </c>
      <c r="G6" s="60">
        <v>7</v>
      </c>
    </row>
    <row r="7" spans="1:7" ht="25.5" customHeight="1" x14ac:dyDescent="0.25">
      <c r="A7" s="81">
        <v>8</v>
      </c>
      <c r="B7" s="82" t="s">
        <v>73</v>
      </c>
      <c r="C7" s="87">
        <f>SUM(C8)</f>
        <v>0</v>
      </c>
      <c r="D7" s="87">
        <f t="shared" ref="D7:G7" si="0">SUM(D8)</f>
        <v>531000</v>
      </c>
      <c r="E7" s="87">
        <f t="shared" si="0"/>
        <v>531000</v>
      </c>
      <c r="F7" s="87">
        <f t="shared" si="0"/>
        <v>531000</v>
      </c>
      <c r="G7" s="87">
        <f t="shared" si="0"/>
        <v>0</v>
      </c>
    </row>
    <row r="8" spans="1:7" ht="27" customHeight="1" x14ac:dyDescent="0.25">
      <c r="A8" s="65">
        <v>84</v>
      </c>
      <c r="B8" s="66" t="s">
        <v>74</v>
      </c>
      <c r="C8" s="77">
        <v>0</v>
      </c>
      <c r="D8" s="78">
        <v>531000</v>
      </c>
      <c r="E8" s="78">
        <v>531000</v>
      </c>
      <c r="F8" s="78">
        <v>531000</v>
      </c>
      <c r="G8" s="78"/>
    </row>
    <row r="9" spans="1:7" ht="27" customHeight="1" x14ac:dyDescent="0.25">
      <c r="A9" s="57"/>
      <c r="B9" s="71"/>
      <c r="C9" s="63"/>
      <c r="D9" s="64"/>
      <c r="E9" s="64"/>
      <c r="F9" s="64"/>
      <c r="G9" s="64"/>
    </row>
    <row r="10" spans="1:7" ht="25.5" x14ac:dyDescent="0.25">
      <c r="A10" s="83">
        <v>5</v>
      </c>
      <c r="B10" s="84" t="s">
        <v>75</v>
      </c>
      <c r="C10" s="87">
        <f>SUM(C11)</f>
        <v>579812.56000000006</v>
      </c>
      <c r="D10" s="87">
        <f t="shared" ref="D10:G10" si="1">SUM(D11)</f>
        <v>580000</v>
      </c>
      <c r="E10" s="87">
        <f t="shared" si="1"/>
        <v>1111000</v>
      </c>
      <c r="F10" s="87">
        <f t="shared" si="1"/>
        <v>1111000</v>
      </c>
      <c r="G10" s="87">
        <f t="shared" si="1"/>
        <v>1111000</v>
      </c>
    </row>
    <row r="11" spans="1:7" ht="25.5" x14ac:dyDescent="0.25">
      <c r="A11" s="65">
        <v>54</v>
      </c>
      <c r="B11" s="69" t="s">
        <v>76</v>
      </c>
      <c r="C11" s="77">
        <v>579812.56000000006</v>
      </c>
      <c r="D11" s="78">
        <v>580000</v>
      </c>
      <c r="E11" s="78">
        <v>1111000</v>
      </c>
      <c r="F11" s="78">
        <v>1111000</v>
      </c>
      <c r="G11" s="79">
        <v>1111000</v>
      </c>
    </row>
    <row r="12" spans="1:7" x14ac:dyDescent="0.25">
      <c r="A12" s="57"/>
      <c r="B12" s="71"/>
      <c r="C12" s="63"/>
      <c r="D12" s="64"/>
      <c r="E12" s="64"/>
      <c r="F12" s="64"/>
      <c r="G12" s="64"/>
    </row>
  </sheetData>
  <mergeCells count="2"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90" firstPageNumber="3" fitToHeight="0" orientation="landscape" useFirstPageNumber="1" r:id="rId1"/>
  <headerFoot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8291-4E46-4B43-A604-B3765D554432}">
  <sheetPr>
    <pageSetUpPr fitToPage="1"/>
  </sheetPr>
  <dimension ref="A1:H187"/>
  <sheetViews>
    <sheetView tabSelected="1" view="pageBreakPreview" topLeftCell="A127" zoomScale="60" zoomScaleNormal="100" workbookViewId="0">
      <selection activeCell="A122" sqref="A122"/>
    </sheetView>
  </sheetViews>
  <sheetFormatPr defaultRowHeight="15" x14ac:dyDescent="0.25"/>
  <cols>
    <col min="1" max="1" width="21.5703125" style="2" customWidth="1"/>
    <col min="2" max="2" width="59" style="20" customWidth="1"/>
    <col min="3" max="7" width="19" style="20" customWidth="1"/>
    <col min="8" max="8" width="88.28515625" style="24" bestFit="1" customWidth="1"/>
    <col min="9" max="16384" width="9.140625" style="2"/>
  </cols>
  <sheetData>
    <row r="1" spans="1:8" s="19" customFormat="1" ht="51" customHeight="1" x14ac:dyDescent="0.25">
      <c r="A1" s="199" t="s">
        <v>143</v>
      </c>
      <c r="B1" s="200"/>
      <c r="C1" s="200"/>
      <c r="D1" s="200"/>
      <c r="E1" s="200"/>
      <c r="F1" s="200"/>
      <c r="G1" s="200"/>
      <c r="H1" s="25"/>
    </row>
    <row r="2" spans="1:8" s="19" customFormat="1" x14ac:dyDescent="0.25">
      <c r="A2" s="201" t="s">
        <v>16</v>
      </c>
      <c r="B2" s="202"/>
      <c r="C2" s="202"/>
      <c r="D2" s="202"/>
      <c r="E2" s="202"/>
      <c r="F2" s="202"/>
      <c r="G2" s="202"/>
      <c r="H2" s="25"/>
    </row>
    <row r="3" spans="1:8" s="19" customFormat="1" x14ac:dyDescent="0.25">
      <c r="A3" s="202"/>
      <c r="B3" s="202"/>
      <c r="C3" s="202"/>
      <c r="D3" s="202"/>
      <c r="E3" s="202"/>
      <c r="F3" s="202"/>
      <c r="G3" s="202"/>
      <c r="H3" s="25"/>
    </row>
    <row r="4" spans="1:8" s="19" customFormat="1" x14ac:dyDescent="0.25">
      <c r="A4" s="96"/>
      <c r="B4" s="96"/>
      <c r="C4" s="96"/>
      <c r="D4" s="96"/>
      <c r="E4" s="96"/>
      <c r="F4" s="96"/>
      <c r="G4" s="138" t="s">
        <v>21</v>
      </c>
      <c r="H4" s="25"/>
    </row>
    <row r="5" spans="1:8" ht="29.25" customHeight="1" x14ac:dyDescent="0.25">
      <c r="A5" s="97" t="s">
        <v>80</v>
      </c>
      <c r="B5" s="98" t="s">
        <v>0</v>
      </c>
      <c r="C5" s="98" t="s">
        <v>26</v>
      </c>
      <c r="D5" s="98" t="s">
        <v>78</v>
      </c>
      <c r="E5" s="98" t="s">
        <v>28</v>
      </c>
      <c r="F5" s="98" t="s">
        <v>22</v>
      </c>
      <c r="G5" s="98" t="s">
        <v>79</v>
      </c>
    </row>
    <row r="6" spans="1:8" s="21" customFormat="1" ht="46.5" customHeight="1" x14ac:dyDescent="0.25">
      <c r="A6" s="99">
        <v>38245</v>
      </c>
      <c r="B6" s="100" t="s">
        <v>3</v>
      </c>
      <c r="C6" s="101">
        <f>SUM(C8+C61+C154+C110+C137+C160)</f>
        <v>23417983.98</v>
      </c>
      <c r="D6" s="101">
        <f>SUM(D8+D61+D154+D110+D137+D160)</f>
        <v>12154630</v>
      </c>
      <c r="E6" s="101">
        <f>SUM(E8+E61+E154+E110+E137+E160)</f>
        <v>10127000</v>
      </c>
      <c r="F6" s="101">
        <f>SUM(F8+F61+F154+F110+F137+F160)</f>
        <v>10207000</v>
      </c>
      <c r="G6" s="101">
        <f>SUM(G8+G61+G154+G110+G137+G160)</f>
        <v>9686000</v>
      </c>
      <c r="H6" s="24"/>
    </row>
    <row r="7" spans="1:8" s="21" customFormat="1" ht="20.25" customHeight="1" x14ac:dyDescent="0.25">
      <c r="A7" s="102"/>
      <c r="B7" s="103"/>
      <c r="C7" s="103"/>
      <c r="D7" s="103"/>
      <c r="E7" s="104"/>
      <c r="F7" s="104"/>
      <c r="G7" s="104"/>
      <c r="H7" s="32"/>
    </row>
    <row r="8" spans="1:8" s="22" customFormat="1" ht="30" customHeight="1" x14ac:dyDescent="0.25">
      <c r="A8" s="105" t="s">
        <v>113</v>
      </c>
      <c r="B8" s="106" t="s">
        <v>81</v>
      </c>
      <c r="C8" s="107">
        <f t="shared" ref="C8" si="0">SUM(C9+C13+C17+C24+C34+C38+C45+C49+C53)</f>
        <v>2069693.3599999999</v>
      </c>
      <c r="D8" s="107">
        <f>SUM(D9+D13+D17+D24+D34+D38+D45+D49+D53)</f>
        <v>2435630</v>
      </c>
      <c r="E8" s="107">
        <f>SUM(E9+E13+E17+E24+E34+E38+E45+E49+E53)</f>
        <v>2531500</v>
      </c>
      <c r="F8" s="107">
        <f>SUM(F9+F13+F17+F24+F34+F38+F45+F49+F53)</f>
        <v>2346000</v>
      </c>
      <c r="G8" s="107">
        <f>SUM(G9+G13+G17+G24+G34+G38+G45+G49+G53)</f>
        <v>2195000</v>
      </c>
      <c r="H8" s="24"/>
    </row>
    <row r="9" spans="1:8" s="23" customFormat="1" ht="20.25" customHeight="1" x14ac:dyDescent="0.25">
      <c r="A9" s="108" t="s">
        <v>94</v>
      </c>
      <c r="B9" s="109" t="s">
        <v>58</v>
      </c>
      <c r="C9" s="110">
        <f t="shared" ref="C9:D9" si="1">SUM(C12)</f>
        <v>505341.9</v>
      </c>
      <c r="D9" s="110">
        <f t="shared" si="1"/>
        <v>591700</v>
      </c>
      <c r="E9" s="110">
        <f>SUM(E12)</f>
        <v>614100</v>
      </c>
      <c r="F9" s="110">
        <f>SUM(F12)</f>
        <v>615000</v>
      </c>
      <c r="G9" s="110">
        <f>SUM(G12)</f>
        <v>620000</v>
      </c>
      <c r="H9" s="24"/>
    </row>
    <row r="10" spans="1:8" ht="15" customHeight="1" x14ac:dyDescent="0.25">
      <c r="A10" s="111" t="s">
        <v>90</v>
      </c>
      <c r="B10" s="207" t="s">
        <v>89</v>
      </c>
      <c r="C10" s="208"/>
      <c r="D10" s="208"/>
      <c r="E10" s="208"/>
      <c r="F10" s="208"/>
      <c r="G10" s="209"/>
    </row>
    <row r="11" spans="1:8" ht="21" customHeight="1" x14ac:dyDescent="0.25">
      <c r="A11" s="112" t="s">
        <v>82</v>
      </c>
      <c r="B11" s="113" t="s">
        <v>57</v>
      </c>
      <c r="C11" s="114">
        <f>SUM(C12)</f>
        <v>505341.9</v>
      </c>
      <c r="D11" s="114">
        <f t="shared" ref="D11:G11" si="2">SUM(D12)</f>
        <v>591700</v>
      </c>
      <c r="E11" s="114">
        <f t="shared" si="2"/>
        <v>614100</v>
      </c>
      <c r="F11" s="114">
        <f t="shared" si="2"/>
        <v>615000</v>
      </c>
      <c r="G11" s="114">
        <f t="shared" si="2"/>
        <v>620000</v>
      </c>
    </row>
    <row r="12" spans="1:8" ht="21" customHeight="1" x14ac:dyDescent="0.25">
      <c r="A12" s="111" t="s">
        <v>83</v>
      </c>
      <c r="B12" s="115" t="s">
        <v>58</v>
      </c>
      <c r="C12" s="116">
        <v>505341.9</v>
      </c>
      <c r="D12" s="116">
        <v>591700</v>
      </c>
      <c r="E12" s="116">
        <v>614100</v>
      </c>
      <c r="F12" s="116">
        <v>615000</v>
      </c>
      <c r="G12" s="116">
        <v>620000</v>
      </c>
    </row>
    <row r="13" spans="1:8" ht="21" customHeight="1" x14ac:dyDescent="0.25">
      <c r="A13" s="117" t="s">
        <v>95</v>
      </c>
      <c r="B13" s="109" t="s">
        <v>84</v>
      </c>
      <c r="C13" s="110">
        <f t="shared" ref="C13:D13" si="3">SUM(C16)</f>
        <v>51062.9</v>
      </c>
      <c r="D13" s="110">
        <f t="shared" si="3"/>
        <v>60500</v>
      </c>
      <c r="E13" s="110">
        <f>SUM(E16)</f>
        <v>57600</v>
      </c>
      <c r="F13" s="110">
        <f>SUM(F16)</f>
        <v>58000</v>
      </c>
      <c r="G13" s="110">
        <f>SUM(G16)</f>
        <v>58000</v>
      </c>
    </row>
    <row r="14" spans="1:8" ht="15" customHeight="1" x14ac:dyDescent="0.25">
      <c r="A14" s="111" t="s">
        <v>90</v>
      </c>
      <c r="B14" s="113" t="s">
        <v>91</v>
      </c>
      <c r="C14" s="113"/>
      <c r="D14" s="113"/>
      <c r="E14" s="113"/>
      <c r="F14" s="113"/>
      <c r="G14" s="113"/>
    </row>
    <row r="15" spans="1:8" ht="21" customHeight="1" x14ac:dyDescent="0.25">
      <c r="A15" s="111" t="s">
        <v>82</v>
      </c>
      <c r="B15" s="113" t="s">
        <v>57</v>
      </c>
      <c r="C15" s="114">
        <f>SUM(C16)</f>
        <v>51062.9</v>
      </c>
      <c r="D15" s="114">
        <f t="shared" ref="D15:F15" si="4">SUM(D16)</f>
        <v>60500</v>
      </c>
      <c r="E15" s="114">
        <f t="shared" si="4"/>
        <v>57600</v>
      </c>
      <c r="F15" s="114">
        <f t="shared" si="4"/>
        <v>58000</v>
      </c>
      <c r="G15" s="114">
        <f>SUM(G16)</f>
        <v>58000</v>
      </c>
    </row>
    <row r="16" spans="1:8" ht="21" customHeight="1" x14ac:dyDescent="0.25">
      <c r="A16" s="111" t="s">
        <v>85</v>
      </c>
      <c r="B16" s="115" t="s">
        <v>59</v>
      </c>
      <c r="C16" s="116">
        <v>51062.9</v>
      </c>
      <c r="D16" s="116">
        <v>60500</v>
      </c>
      <c r="E16" s="116">
        <v>57600</v>
      </c>
      <c r="F16" s="116">
        <v>58000</v>
      </c>
      <c r="G16" s="116">
        <v>58000</v>
      </c>
    </row>
    <row r="17" spans="1:8" ht="21" customHeight="1" x14ac:dyDescent="0.25">
      <c r="A17" s="117" t="s">
        <v>96</v>
      </c>
      <c r="B17" s="109" t="s">
        <v>86</v>
      </c>
      <c r="C17" s="110">
        <f t="shared" ref="C17:D17" si="5">SUM(C20+C23)</f>
        <v>32589.33</v>
      </c>
      <c r="D17" s="110">
        <f t="shared" si="5"/>
        <v>44250</v>
      </c>
      <c r="E17" s="110">
        <f>SUM(E20+E23)</f>
        <v>37960</v>
      </c>
      <c r="F17" s="110">
        <f>SUM(F20+F23)</f>
        <v>36500</v>
      </c>
      <c r="G17" s="110">
        <f>SUM(G20+G23)</f>
        <v>37000</v>
      </c>
    </row>
    <row r="18" spans="1:8" ht="15.75" customHeight="1" x14ac:dyDescent="0.25">
      <c r="A18" s="111" t="s">
        <v>87</v>
      </c>
      <c r="B18" s="203" t="s">
        <v>88</v>
      </c>
      <c r="C18" s="203"/>
      <c r="D18" s="203"/>
      <c r="E18" s="204"/>
      <c r="F18" s="204"/>
      <c r="G18" s="204"/>
    </row>
    <row r="19" spans="1:8" ht="21.75" customHeight="1" x14ac:dyDescent="0.25">
      <c r="A19" s="112" t="s">
        <v>82</v>
      </c>
      <c r="B19" s="113" t="s">
        <v>57</v>
      </c>
      <c r="C19" s="118">
        <f>C20</f>
        <v>32.5</v>
      </c>
      <c r="D19" s="118">
        <f>D20</f>
        <v>2000</v>
      </c>
      <c r="E19" s="118">
        <f>E20</f>
        <v>1500</v>
      </c>
      <c r="F19" s="118">
        <f>F20</f>
        <v>1500</v>
      </c>
      <c r="G19" s="118">
        <f>G20</f>
        <v>1500</v>
      </c>
    </row>
    <row r="20" spans="1:8" ht="21" customHeight="1" x14ac:dyDescent="0.25">
      <c r="A20" s="111" t="s">
        <v>85</v>
      </c>
      <c r="B20" s="115" t="s">
        <v>59</v>
      </c>
      <c r="C20" s="116">
        <v>32.5</v>
      </c>
      <c r="D20" s="116">
        <v>2000</v>
      </c>
      <c r="E20" s="116">
        <v>1500</v>
      </c>
      <c r="F20" s="116">
        <v>1500</v>
      </c>
      <c r="G20" s="116">
        <v>1500</v>
      </c>
    </row>
    <row r="21" spans="1:8" ht="15" customHeight="1" x14ac:dyDescent="0.25">
      <c r="A21" s="111" t="s">
        <v>90</v>
      </c>
      <c r="B21" s="119" t="s">
        <v>91</v>
      </c>
      <c r="C21" s="119"/>
      <c r="D21" s="120"/>
      <c r="E21" s="121"/>
      <c r="F21" s="121"/>
      <c r="G21" s="121"/>
    </row>
    <row r="22" spans="1:8" ht="21.75" customHeight="1" x14ac:dyDescent="0.25">
      <c r="A22" s="111" t="s">
        <v>82</v>
      </c>
      <c r="B22" s="113" t="s">
        <v>57</v>
      </c>
      <c r="C22" s="118">
        <f>SUM(C23)</f>
        <v>32556.83</v>
      </c>
      <c r="D22" s="118">
        <f t="shared" ref="D22:G22" si="6">SUM(D23)</f>
        <v>42250</v>
      </c>
      <c r="E22" s="118">
        <f t="shared" si="6"/>
        <v>36460</v>
      </c>
      <c r="F22" s="118">
        <f t="shared" si="6"/>
        <v>35000</v>
      </c>
      <c r="G22" s="118">
        <f t="shared" si="6"/>
        <v>35500</v>
      </c>
    </row>
    <row r="23" spans="1:8" ht="21" customHeight="1" x14ac:dyDescent="0.25">
      <c r="A23" s="111" t="s">
        <v>85</v>
      </c>
      <c r="B23" s="115" t="s">
        <v>59</v>
      </c>
      <c r="C23" s="116">
        <v>32556.83</v>
      </c>
      <c r="D23" s="116">
        <v>42250</v>
      </c>
      <c r="E23" s="116">
        <v>36460</v>
      </c>
      <c r="F23" s="116">
        <v>35000</v>
      </c>
      <c r="G23" s="116">
        <v>35500</v>
      </c>
    </row>
    <row r="24" spans="1:8" ht="21.75" customHeight="1" x14ac:dyDescent="0.25">
      <c r="A24" s="117" t="s">
        <v>97</v>
      </c>
      <c r="B24" s="109" t="s">
        <v>92</v>
      </c>
      <c r="C24" s="122">
        <f t="shared" ref="C24" si="7">SUM(C27+C30)</f>
        <v>672287.5199999999</v>
      </c>
      <c r="D24" s="122">
        <f>SUM(D27+D30+D32)</f>
        <v>1001470</v>
      </c>
      <c r="E24" s="122">
        <f>SUM(E27+E30)</f>
        <v>1113570</v>
      </c>
      <c r="F24" s="122">
        <f t="shared" ref="F24:G24" si="8">SUM(F27+F30)</f>
        <v>931500</v>
      </c>
      <c r="G24" s="122">
        <f t="shared" si="8"/>
        <v>773000</v>
      </c>
    </row>
    <row r="25" spans="1:8" ht="15" customHeight="1" x14ac:dyDescent="0.25">
      <c r="A25" s="111" t="s">
        <v>87</v>
      </c>
      <c r="B25" s="203" t="s">
        <v>88</v>
      </c>
      <c r="C25" s="203"/>
      <c r="D25" s="203"/>
      <c r="E25" s="204"/>
      <c r="F25" s="204"/>
      <c r="G25" s="204"/>
    </row>
    <row r="26" spans="1:8" ht="21" customHeight="1" x14ac:dyDescent="0.25">
      <c r="A26" s="112" t="s">
        <v>82</v>
      </c>
      <c r="B26" s="113" t="s">
        <v>57</v>
      </c>
      <c r="C26" s="118">
        <f>SUM(C27)</f>
        <v>330.45</v>
      </c>
      <c r="D26" s="123">
        <f t="shared" ref="D26:G26" si="9">SUM(D27)</f>
        <v>15000</v>
      </c>
      <c r="E26" s="118">
        <f t="shared" si="9"/>
        <v>8500</v>
      </c>
      <c r="F26" s="118">
        <f t="shared" si="9"/>
        <v>10500</v>
      </c>
      <c r="G26" s="118">
        <f t="shared" si="9"/>
        <v>8500</v>
      </c>
    </row>
    <row r="27" spans="1:8" ht="21" customHeight="1" x14ac:dyDescent="0.25">
      <c r="A27" s="111" t="s">
        <v>85</v>
      </c>
      <c r="B27" s="115" t="s">
        <v>59</v>
      </c>
      <c r="C27" s="116">
        <v>330.45</v>
      </c>
      <c r="D27" s="124">
        <v>15000</v>
      </c>
      <c r="E27" s="116">
        <v>8500</v>
      </c>
      <c r="F27" s="116">
        <v>10500</v>
      </c>
      <c r="G27" s="116">
        <v>8500</v>
      </c>
    </row>
    <row r="28" spans="1:8" ht="15" customHeight="1" x14ac:dyDescent="0.25">
      <c r="A28" s="111" t="s">
        <v>90</v>
      </c>
      <c r="B28" s="203" t="s">
        <v>91</v>
      </c>
      <c r="C28" s="203"/>
      <c r="D28" s="203"/>
      <c r="E28" s="204"/>
      <c r="F28" s="204"/>
      <c r="G28" s="204"/>
    </row>
    <row r="29" spans="1:8" ht="21" customHeight="1" x14ac:dyDescent="0.25">
      <c r="A29" s="112" t="s">
        <v>82</v>
      </c>
      <c r="B29" s="113" t="s">
        <v>57</v>
      </c>
      <c r="C29" s="118">
        <f>SUM(C30)</f>
        <v>671957.07</v>
      </c>
      <c r="D29" s="118">
        <f t="shared" ref="D29:G29" si="10">SUM(D30)</f>
        <v>965845</v>
      </c>
      <c r="E29" s="118">
        <f t="shared" si="10"/>
        <v>1105070</v>
      </c>
      <c r="F29" s="118">
        <f t="shared" si="10"/>
        <v>921000</v>
      </c>
      <c r="G29" s="118">
        <f t="shared" si="10"/>
        <v>764500</v>
      </c>
    </row>
    <row r="30" spans="1:8" ht="21" customHeight="1" x14ac:dyDescent="0.25">
      <c r="A30" s="111" t="s">
        <v>85</v>
      </c>
      <c r="B30" s="115" t="s">
        <v>59</v>
      </c>
      <c r="C30" s="116">
        <v>671957.07</v>
      </c>
      <c r="D30" s="116">
        <v>965845</v>
      </c>
      <c r="E30" s="116">
        <v>1105070</v>
      </c>
      <c r="F30" s="116">
        <v>921000</v>
      </c>
      <c r="G30" s="116">
        <v>764500</v>
      </c>
    </row>
    <row r="31" spans="1:8" s="85" customFormat="1" ht="14.25" customHeight="1" x14ac:dyDescent="0.25">
      <c r="A31" s="111" t="s">
        <v>120</v>
      </c>
      <c r="B31" s="210" t="s">
        <v>144</v>
      </c>
      <c r="C31" s="211"/>
      <c r="D31" s="211"/>
      <c r="E31" s="211"/>
      <c r="F31" s="211"/>
      <c r="G31" s="212"/>
      <c r="H31" s="24"/>
    </row>
    <row r="32" spans="1:8" s="85" customFormat="1" ht="20.25" customHeight="1" x14ac:dyDescent="0.25">
      <c r="A32" s="112" t="s">
        <v>82</v>
      </c>
      <c r="B32" s="113" t="s">
        <v>57</v>
      </c>
      <c r="C32" s="116">
        <f>SUM(C33)</f>
        <v>0</v>
      </c>
      <c r="D32" s="116">
        <f>SUM(D33)</f>
        <v>20625</v>
      </c>
      <c r="E32" s="116">
        <f>SUM(E33)</f>
        <v>20000</v>
      </c>
      <c r="F32" s="116">
        <f>SUM(F33)</f>
        <v>21000</v>
      </c>
      <c r="G32" s="116">
        <f>SUM(G33)</f>
        <v>20500</v>
      </c>
      <c r="H32" s="24"/>
    </row>
    <row r="33" spans="1:8" s="85" customFormat="1" ht="21" customHeight="1" x14ac:dyDescent="0.25">
      <c r="A33" s="111" t="s">
        <v>85</v>
      </c>
      <c r="B33" s="115" t="s">
        <v>59</v>
      </c>
      <c r="C33" s="116">
        <v>0</v>
      </c>
      <c r="D33" s="116">
        <v>20625</v>
      </c>
      <c r="E33" s="116">
        <v>20000</v>
      </c>
      <c r="F33" s="116">
        <v>21000</v>
      </c>
      <c r="G33" s="116">
        <v>20500</v>
      </c>
      <c r="H33" s="24"/>
    </row>
    <row r="34" spans="1:8" s="23" customFormat="1" ht="20.25" customHeight="1" x14ac:dyDescent="0.25">
      <c r="A34" s="108" t="s">
        <v>98</v>
      </c>
      <c r="B34" s="109" t="s">
        <v>93</v>
      </c>
      <c r="C34" s="110">
        <f t="shared" ref="C34:D34" si="11">SUM(C37)</f>
        <v>139709.72</v>
      </c>
      <c r="D34" s="110">
        <f t="shared" si="11"/>
        <v>65240</v>
      </c>
      <c r="E34" s="110">
        <f>SUM(E37)</f>
        <v>59770</v>
      </c>
      <c r="F34" s="122">
        <f>F37</f>
        <v>60000</v>
      </c>
      <c r="G34" s="122">
        <f>G37</f>
        <v>60000</v>
      </c>
      <c r="H34" s="24"/>
    </row>
    <row r="35" spans="1:8" ht="15" customHeight="1" x14ac:dyDescent="0.25">
      <c r="A35" s="111" t="s">
        <v>90</v>
      </c>
      <c r="B35" s="203" t="s">
        <v>89</v>
      </c>
      <c r="C35" s="203"/>
      <c r="D35" s="203"/>
      <c r="E35" s="204"/>
      <c r="F35" s="204"/>
      <c r="G35" s="204"/>
    </row>
    <row r="36" spans="1:8" ht="21" customHeight="1" x14ac:dyDescent="0.25">
      <c r="A36" s="112" t="s">
        <v>82</v>
      </c>
      <c r="B36" s="113" t="s">
        <v>57</v>
      </c>
      <c r="C36" s="118">
        <f>SUM(C37)</f>
        <v>139709.72</v>
      </c>
      <c r="D36" s="118">
        <f t="shared" ref="D36:G36" si="12">SUM(D37)</f>
        <v>65240</v>
      </c>
      <c r="E36" s="118">
        <f t="shared" si="12"/>
        <v>59770</v>
      </c>
      <c r="F36" s="118">
        <f t="shared" si="12"/>
        <v>60000</v>
      </c>
      <c r="G36" s="118">
        <f t="shared" si="12"/>
        <v>60000</v>
      </c>
    </row>
    <row r="37" spans="1:8" ht="21" customHeight="1" x14ac:dyDescent="0.25">
      <c r="A37" s="111" t="s">
        <v>85</v>
      </c>
      <c r="B37" s="119" t="s">
        <v>59</v>
      </c>
      <c r="C37" s="118">
        <v>139709.72</v>
      </c>
      <c r="D37" s="118">
        <v>65240</v>
      </c>
      <c r="E37" s="118">
        <v>59770</v>
      </c>
      <c r="F37" s="118">
        <v>60000</v>
      </c>
      <c r="G37" s="118">
        <v>60000</v>
      </c>
    </row>
    <row r="38" spans="1:8" ht="21" customHeight="1" x14ac:dyDescent="0.25">
      <c r="A38" s="117" t="s">
        <v>99</v>
      </c>
      <c r="B38" s="109" t="s">
        <v>66</v>
      </c>
      <c r="C38" s="122">
        <f t="shared" ref="C38:D38" si="13">SUM(C41+C44)</f>
        <v>85245.42</v>
      </c>
      <c r="D38" s="122">
        <f t="shared" si="13"/>
        <v>51170</v>
      </c>
      <c r="E38" s="122">
        <f>SUM(E41+E44)</f>
        <v>35000</v>
      </c>
      <c r="F38" s="122">
        <f t="shared" ref="F38:G38" si="14">SUM(F41+F44)</f>
        <v>25000</v>
      </c>
      <c r="G38" s="122">
        <f t="shared" si="14"/>
        <v>25000</v>
      </c>
    </row>
    <row r="39" spans="1:8" ht="15" customHeight="1" x14ac:dyDescent="0.25">
      <c r="A39" s="111" t="s">
        <v>100</v>
      </c>
      <c r="B39" s="203" t="s">
        <v>101</v>
      </c>
      <c r="C39" s="203"/>
      <c r="D39" s="203"/>
      <c r="E39" s="203"/>
      <c r="F39" s="203"/>
      <c r="G39" s="203"/>
    </row>
    <row r="40" spans="1:8" ht="21" customHeight="1" x14ac:dyDescent="0.25">
      <c r="A40" s="112" t="s">
        <v>82</v>
      </c>
      <c r="B40" s="113" t="s">
        <v>57</v>
      </c>
      <c r="C40" s="118">
        <f>SUM(C41)</f>
        <v>39976.25</v>
      </c>
      <c r="D40" s="123">
        <f t="shared" ref="D40:G40" si="15">SUM(D41)</f>
        <v>15000</v>
      </c>
      <c r="E40" s="118">
        <f t="shared" si="15"/>
        <v>15000</v>
      </c>
      <c r="F40" s="118">
        <f t="shared" si="15"/>
        <v>15000</v>
      </c>
      <c r="G40" s="118">
        <f t="shared" si="15"/>
        <v>15000</v>
      </c>
    </row>
    <row r="41" spans="1:8" ht="21" customHeight="1" x14ac:dyDescent="0.25">
      <c r="A41" s="111" t="s">
        <v>102</v>
      </c>
      <c r="B41" s="119" t="s">
        <v>66</v>
      </c>
      <c r="C41" s="118">
        <v>39976.25</v>
      </c>
      <c r="D41" s="123">
        <v>15000</v>
      </c>
      <c r="E41" s="118">
        <v>15000</v>
      </c>
      <c r="F41" s="118">
        <v>15000</v>
      </c>
      <c r="G41" s="118">
        <v>15000</v>
      </c>
    </row>
    <row r="42" spans="1:8" ht="15" customHeight="1" x14ac:dyDescent="0.25">
      <c r="A42" s="111" t="s">
        <v>90</v>
      </c>
      <c r="B42" s="203" t="s">
        <v>89</v>
      </c>
      <c r="C42" s="203"/>
      <c r="D42" s="203"/>
      <c r="E42" s="204"/>
      <c r="F42" s="204"/>
      <c r="G42" s="204"/>
    </row>
    <row r="43" spans="1:8" ht="21" customHeight="1" x14ac:dyDescent="0.25">
      <c r="A43" s="112" t="s">
        <v>82</v>
      </c>
      <c r="B43" s="113" t="s">
        <v>57</v>
      </c>
      <c r="C43" s="118">
        <f>SUM(C44)</f>
        <v>45269.17</v>
      </c>
      <c r="D43" s="118">
        <f t="shared" ref="D43:G43" si="16">SUM(D44)</f>
        <v>36170</v>
      </c>
      <c r="E43" s="118">
        <f t="shared" si="16"/>
        <v>20000</v>
      </c>
      <c r="F43" s="118">
        <f t="shared" si="16"/>
        <v>10000</v>
      </c>
      <c r="G43" s="118">
        <f t="shared" si="16"/>
        <v>10000</v>
      </c>
    </row>
    <row r="44" spans="1:8" s="23" customFormat="1" ht="21" customHeight="1" x14ac:dyDescent="0.25">
      <c r="A44" s="111" t="s">
        <v>102</v>
      </c>
      <c r="B44" s="119" t="s">
        <v>66</v>
      </c>
      <c r="C44" s="118">
        <v>45269.17</v>
      </c>
      <c r="D44" s="118">
        <v>36170</v>
      </c>
      <c r="E44" s="118">
        <v>20000</v>
      </c>
      <c r="F44" s="118">
        <v>10000</v>
      </c>
      <c r="G44" s="118">
        <v>10000</v>
      </c>
      <c r="H44" s="24"/>
    </row>
    <row r="45" spans="1:8" ht="21" customHeight="1" x14ac:dyDescent="0.25">
      <c r="A45" s="117" t="s">
        <v>103</v>
      </c>
      <c r="B45" s="109" t="s">
        <v>104</v>
      </c>
      <c r="C45" s="110">
        <f t="shared" ref="C45:D45" si="17">SUM(C48)</f>
        <v>558094.34</v>
      </c>
      <c r="D45" s="110">
        <f t="shared" si="17"/>
        <v>595000</v>
      </c>
      <c r="E45" s="110">
        <f>SUM(E48)</f>
        <v>595000</v>
      </c>
      <c r="F45" s="110">
        <f>SUM(F48)</f>
        <v>600000</v>
      </c>
      <c r="G45" s="110">
        <f>SUM(G48)</f>
        <v>600000</v>
      </c>
    </row>
    <row r="46" spans="1:8" ht="15" customHeight="1" x14ac:dyDescent="0.25">
      <c r="A46" s="111" t="s">
        <v>90</v>
      </c>
      <c r="B46" s="203" t="s">
        <v>89</v>
      </c>
      <c r="C46" s="203"/>
      <c r="D46" s="203"/>
      <c r="E46" s="204"/>
      <c r="F46" s="204"/>
      <c r="G46" s="204"/>
    </row>
    <row r="47" spans="1:8" ht="21" customHeight="1" x14ac:dyDescent="0.25">
      <c r="A47" s="112" t="s">
        <v>82</v>
      </c>
      <c r="B47" s="113" t="s">
        <v>57</v>
      </c>
      <c r="C47" s="118">
        <f>SUM(C48)</f>
        <v>558094.34</v>
      </c>
      <c r="D47" s="118">
        <f t="shared" ref="D47:G47" si="18">SUM(D48)</f>
        <v>595000</v>
      </c>
      <c r="E47" s="118">
        <f t="shared" si="18"/>
        <v>595000</v>
      </c>
      <c r="F47" s="118">
        <f t="shared" si="18"/>
        <v>600000</v>
      </c>
      <c r="G47" s="118">
        <f t="shared" si="18"/>
        <v>600000</v>
      </c>
    </row>
    <row r="48" spans="1:8" ht="21" customHeight="1" x14ac:dyDescent="0.25">
      <c r="A48" s="111" t="s">
        <v>105</v>
      </c>
      <c r="B48" s="119" t="s">
        <v>67</v>
      </c>
      <c r="C48" s="118">
        <v>558094.34</v>
      </c>
      <c r="D48" s="118">
        <v>595000</v>
      </c>
      <c r="E48" s="123">
        <v>595000</v>
      </c>
      <c r="F48" s="123">
        <v>600000</v>
      </c>
      <c r="G48" s="123">
        <v>600000</v>
      </c>
    </row>
    <row r="49" spans="1:8" s="22" customFormat="1" ht="20.25" customHeight="1" x14ac:dyDescent="0.25">
      <c r="A49" s="117" t="s">
        <v>106</v>
      </c>
      <c r="B49" s="109" t="s">
        <v>68</v>
      </c>
      <c r="C49" s="110">
        <f t="shared" ref="C49:D49" si="19">SUM(C52)</f>
        <v>12027.23</v>
      </c>
      <c r="D49" s="110">
        <f t="shared" si="19"/>
        <v>11300</v>
      </c>
      <c r="E49" s="110">
        <f>SUM(E52)</f>
        <v>7000</v>
      </c>
      <c r="F49" s="110">
        <f>SUM(F52)</f>
        <v>10000</v>
      </c>
      <c r="G49" s="110">
        <f>SUM(G52)</f>
        <v>10000</v>
      </c>
      <c r="H49" s="24"/>
    </row>
    <row r="50" spans="1:8" ht="15" customHeight="1" x14ac:dyDescent="0.25">
      <c r="A50" s="111" t="s">
        <v>90</v>
      </c>
      <c r="B50" s="203" t="s">
        <v>89</v>
      </c>
      <c r="C50" s="203"/>
      <c r="D50" s="203"/>
      <c r="E50" s="204"/>
      <c r="F50" s="204"/>
      <c r="G50" s="204"/>
    </row>
    <row r="51" spans="1:8" ht="21" customHeight="1" x14ac:dyDescent="0.25">
      <c r="A51" s="112" t="s">
        <v>82</v>
      </c>
      <c r="B51" s="113" t="s">
        <v>57</v>
      </c>
      <c r="C51" s="118">
        <f>SUM(C52)</f>
        <v>12027.23</v>
      </c>
      <c r="D51" s="118">
        <f t="shared" ref="D51:G51" si="20">SUM(D52)</f>
        <v>11300</v>
      </c>
      <c r="E51" s="118">
        <f t="shared" si="20"/>
        <v>7000</v>
      </c>
      <c r="F51" s="118">
        <f t="shared" si="20"/>
        <v>10000</v>
      </c>
      <c r="G51" s="118">
        <f t="shared" si="20"/>
        <v>10000</v>
      </c>
    </row>
    <row r="52" spans="1:8" ht="21" customHeight="1" x14ac:dyDescent="0.25">
      <c r="A52" s="111" t="s">
        <v>107</v>
      </c>
      <c r="B52" s="119" t="s">
        <v>68</v>
      </c>
      <c r="C52" s="118">
        <v>12027.23</v>
      </c>
      <c r="D52" s="118">
        <v>11300</v>
      </c>
      <c r="E52" s="118">
        <v>7000</v>
      </c>
      <c r="F52" s="118">
        <v>10000</v>
      </c>
      <c r="G52" s="118">
        <v>10000</v>
      </c>
    </row>
    <row r="53" spans="1:8" ht="21.75" customHeight="1" x14ac:dyDescent="0.25">
      <c r="A53" s="117" t="s">
        <v>108</v>
      </c>
      <c r="B53" s="109" t="s">
        <v>109</v>
      </c>
      <c r="C53" s="122">
        <f t="shared" ref="C53:D53" si="21">SUM(C56+C59)</f>
        <v>13335</v>
      </c>
      <c r="D53" s="122">
        <f t="shared" si="21"/>
        <v>15000</v>
      </c>
      <c r="E53" s="122">
        <f>SUM(E56+E59)</f>
        <v>11500</v>
      </c>
      <c r="F53" s="122">
        <f>SUM(F56+F59)</f>
        <v>10000</v>
      </c>
      <c r="G53" s="122">
        <f>SUM(G56+G59)</f>
        <v>12000</v>
      </c>
    </row>
    <row r="54" spans="1:8" ht="15.75" customHeight="1" x14ac:dyDescent="0.25">
      <c r="A54" s="111" t="s">
        <v>87</v>
      </c>
      <c r="B54" s="203" t="s">
        <v>88</v>
      </c>
      <c r="C54" s="203"/>
      <c r="D54" s="203"/>
      <c r="E54" s="204"/>
      <c r="F54" s="204"/>
      <c r="G54" s="204"/>
    </row>
    <row r="55" spans="1:8" ht="21.75" customHeight="1" x14ac:dyDescent="0.25">
      <c r="A55" s="111" t="s">
        <v>110</v>
      </c>
      <c r="B55" s="69" t="s">
        <v>60</v>
      </c>
      <c r="C55" s="118">
        <f>SUM(C56)</f>
        <v>1412.5</v>
      </c>
      <c r="D55" s="118">
        <f t="shared" ref="D55:G55" si="22">SUM(D56)</f>
        <v>0</v>
      </c>
      <c r="E55" s="118">
        <f t="shared" si="22"/>
        <v>2000</v>
      </c>
      <c r="F55" s="118">
        <f t="shared" si="22"/>
        <v>0</v>
      </c>
      <c r="G55" s="118">
        <f t="shared" si="22"/>
        <v>2000</v>
      </c>
    </row>
    <row r="56" spans="1:8" ht="21" customHeight="1" x14ac:dyDescent="0.25">
      <c r="A56" s="111" t="s">
        <v>111</v>
      </c>
      <c r="B56" s="119" t="s">
        <v>112</v>
      </c>
      <c r="C56" s="118">
        <v>1412.5</v>
      </c>
      <c r="D56" s="118">
        <v>0</v>
      </c>
      <c r="E56" s="118">
        <v>2000</v>
      </c>
      <c r="F56" s="118">
        <v>0</v>
      </c>
      <c r="G56" s="118">
        <v>2000</v>
      </c>
    </row>
    <row r="57" spans="1:8" ht="15" customHeight="1" x14ac:dyDescent="0.25">
      <c r="A57" s="111" t="s">
        <v>90</v>
      </c>
      <c r="B57" s="203" t="s">
        <v>89</v>
      </c>
      <c r="C57" s="203"/>
      <c r="D57" s="203"/>
      <c r="E57" s="204"/>
      <c r="F57" s="204"/>
      <c r="G57" s="204"/>
    </row>
    <row r="58" spans="1:8" ht="21" customHeight="1" x14ac:dyDescent="0.25">
      <c r="A58" s="111" t="s">
        <v>110</v>
      </c>
      <c r="B58" s="69" t="s">
        <v>60</v>
      </c>
      <c r="C58" s="118">
        <f>SUM(C59)</f>
        <v>11922.5</v>
      </c>
      <c r="D58" s="118">
        <f t="shared" ref="D58:G58" si="23">SUM(D59)</f>
        <v>15000</v>
      </c>
      <c r="E58" s="118">
        <f t="shared" si="23"/>
        <v>9500</v>
      </c>
      <c r="F58" s="118">
        <f t="shared" si="23"/>
        <v>10000</v>
      </c>
      <c r="G58" s="118">
        <f t="shared" si="23"/>
        <v>10000</v>
      </c>
    </row>
    <row r="59" spans="1:8" ht="21" customHeight="1" x14ac:dyDescent="0.25">
      <c r="A59" s="111" t="s">
        <v>111</v>
      </c>
      <c r="B59" s="119" t="s">
        <v>112</v>
      </c>
      <c r="C59" s="118">
        <v>11922.5</v>
      </c>
      <c r="D59" s="118">
        <v>15000</v>
      </c>
      <c r="E59" s="118">
        <v>9500</v>
      </c>
      <c r="F59" s="118">
        <v>10000</v>
      </c>
      <c r="G59" s="118">
        <v>10000</v>
      </c>
    </row>
    <row r="60" spans="1:8" ht="11.25" customHeight="1" x14ac:dyDescent="0.25">
      <c r="A60" s="111"/>
      <c r="B60" s="119"/>
      <c r="C60" s="119"/>
      <c r="D60" s="119"/>
      <c r="E60" s="118"/>
      <c r="F60" s="118"/>
      <c r="G60" s="118"/>
    </row>
    <row r="61" spans="1:8" ht="30.75" customHeight="1" x14ac:dyDescent="0.25">
      <c r="A61" s="105" t="s">
        <v>114</v>
      </c>
      <c r="B61" s="106" t="s">
        <v>115</v>
      </c>
      <c r="C61" s="107">
        <f t="shared" ref="C61" si="24">SUM(C62+C75+C85+C95)</f>
        <v>7685959.2100000009</v>
      </c>
      <c r="D61" s="107">
        <f>SUM(D62+D75+D85+D95)</f>
        <v>7260000</v>
      </c>
      <c r="E61" s="107">
        <f>SUM(E62+E75+E85+E95+E105)</f>
        <v>5575000</v>
      </c>
      <c r="F61" s="107">
        <f>SUM(F62+F75+F85+F95)</f>
        <v>5150000</v>
      </c>
      <c r="G61" s="107">
        <f>SUM(G62+G75+G85+G95)</f>
        <v>5030000</v>
      </c>
    </row>
    <row r="62" spans="1:8" ht="20.25" customHeight="1" x14ac:dyDescent="0.25">
      <c r="A62" s="117" t="s">
        <v>116</v>
      </c>
      <c r="B62" s="109" t="s">
        <v>117</v>
      </c>
      <c r="C62" s="110">
        <f>C65+C68+C70+C73</f>
        <v>5119615.78</v>
      </c>
      <c r="D62" s="110">
        <f t="shared" ref="D62" si="25">D65+D68</f>
        <v>4100000</v>
      </c>
      <c r="E62" s="110">
        <f>E65+E68</f>
        <v>3500000</v>
      </c>
      <c r="F62" s="110">
        <f>F65+F68</f>
        <v>3600000</v>
      </c>
      <c r="G62" s="110">
        <f>G65+G68</f>
        <v>3600000</v>
      </c>
    </row>
    <row r="63" spans="1:8" ht="15" customHeight="1" x14ac:dyDescent="0.25">
      <c r="A63" s="111" t="s">
        <v>100</v>
      </c>
      <c r="B63" s="203" t="s">
        <v>101</v>
      </c>
      <c r="C63" s="203"/>
      <c r="D63" s="203"/>
      <c r="E63" s="203"/>
      <c r="F63" s="203"/>
      <c r="G63" s="203"/>
    </row>
    <row r="64" spans="1:8" ht="20.25" customHeight="1" x14ac:dyDescent="0.25">
      <c r="A64" s="112" t="s">
        <v>82</v>
      </c>
      <c r="B64" s="113" t="s">
        <v>57</v>
      </c>
      <c r="C64" s="118">
        <f>SUM(C65)</f>
        <v>438768</v>
      </c>
      <c r="D64" s="118">
        <f t="shared" ref="D64:G64" si="26">SUM(D65)</f>
        <v>1000000</v>
      </c>
      <c r="E64" s="118">
        <f t="shared" si="26"/>
        <v>1031000</v>
      </c>
      <c r="F64" s="118">
        <f t="shared" si="26"/>
        <v>600000</v>
      </c>
      <c r="G64" s="118">
        <f t="shared" si="26"/>
        <v>600000</v>
      </c>
    </row>
    <row r="65" spans="1:8" s="16" customFormat="1" ht="21" customHeight="1" x14ac:dyDescent="0.25">
      <c r="A65" s="111" t="s">
        <v>85</v>
      </c>
      <c r="B65" s="119" t="s">
        <v>59</v>
      </c>
      <c r="C65" s="116">
        <v>438768</v>
      </c>
      <c r="D65" s="116">
        <v>1000000</v>
      </c>
      <c r="E65" s="116">
        <v>1031000</v>
      </c>
      <c r="F65" s="116">
        <v>600000</v>
      </c>
      <c r="G65" s="116">
        <v>600000</v>
      </c>
      <c r="H65" s="25"/>
    </row>
    <row r="66" spans="1:8" s="16" customFormat="1" ht="15" customHeight="1" x14ac:dyDescent="0.25">
      <c r="A66" s="111" t="s">
        <v>90</v>
      </c>
      <c r="B66" s="203" t="s">
        <v>89</v>
      </c>
      <c r="C66" s="203"/>
      <c r="D66" s="203"/>
      <c r="E66" s="204"/>
      <c r="F66" s="204"/>
      <c r="G66" s="204"/>
      <c r="H66" s="25"/>
    </row>
    <row r="67" spans="1:8" s="16" customFormat="1" ht="21" customHeight="1" x14ac:dyDescent="0.25">
      <c r="A67" s="112" t="s">
        <v>82</v>
      </c>
      <c r="B67" s="113" t="s">
        <v>57</v>
      </c>
      <c r="C67" s="118">
        <f>SUM(C68)</f>
        <v>3779953.2</v>
      </c>
      <c r="D67" s="118">
        <f t="shared" ref="D67:G67" si="27">SUM(D68)</f>
        <v>3100000</v>
      </c>
      <c r="E67" s="118">
        <f t="shared" si="27"/>
        <v>2469000</v>
      </c>
      <c r="F67" s="118">
        <f t="shared" si="27"/>
        <v>3000000</v>
      </c>
      <c r="G67" s="118">
        <f t="shared" si="27"/>
        <v>3000000</v>
      </c>
      <c r="H67" s="25"/>
    </row>
    <row r="68" spans="1:8" s="16" customFormat="1" ht="20.25" customHeight="1" x14ac:dyDescent="0.25">
      <c r="A68" s="111" t="s">
        <v>85</v>
      </c>
      <c r="B68" s="119" t="s">
        <v>59</v>
      </c>
      <c r="C68" s="116">
        <v>3779953.2</v>
      </c>
      <c r="D68" s="116">
        <v>3100000</v>
      </c>
      <c r="E68" s="116">
        <v>2469000</v>
      </c>
      <c r="F68" s="116">
        <v>3000000</v>
      </c>
      <c r="G68" s="116">
        <v>3000000</v>
      </c>
      <c r="H68" s="25"/>
    </row>
    <row r="69" spans="1:8" s="16" customFormat="1" ht="15.75" customHeight="1" x14ac:dyDescent="0.25">
      <c r="A69" s="111" t="s">
        <v>120</v>
      </c>
      <c r="B69" s="210" t="s">
        <v>144</v>
      </c>
      <c r="C69" s="211"/>
      <c r="D69" s="211"/>
      <c r="E69" s="211"/>
      <c r="F69" s="211"/>
      <c r="G69" s="212"/>
      <c r="H69" s="25"/>
    </row>
    <row r="70" spans="1:8" s="16" customFormat="1" ht="20.25" customHeight="1" x14ac:dyDescent="0.25">
      <c r="A70" s="112" t="s">
        <v>82</v>
      </c>
      <c r="B70" s="113" t="s">
        <v>57</v>
      </c>
      <c r="C70" s="116">
        <f>SUM(C71)</f>
        <v>264739.21999999997</v>
      </c>
      <c r="D70" s="116">
        <f>SUM(D71)</f>
        <v>0</v>
      </c>
      <c r="E70" s="116">
        <f t="shared" ref="E70:G70" si="28">SUM(E71)</f>
        <v>0</v>
      </c>
      <c r="F70" s="116">
        <f t="shared" si="28"/>
        <v>0</v>
      </c>
      <c r="G70" s="116">
        <f t="shared" si="28"/>
        <v>0</v>
      </c>
      <c r="H70" s="25"/>
    </row>
    <row r="71" spans="1:8" s="16" customFormat="1" ht="20.25" customHeight="1" x14ac:dyDescent="0.25">
      <c r="A71" s="111" t="s">
        <v>85</v>
      </c>
      <c r="B71" s="119" t="s">
        <v>59</v>
      </c>
      <c r="C71" s="116">
        <v>264739.21999999997</v>
      </c>
      <c r="D71" s="116">
        <v>0</v>
      </c>
      <c r="E71" s="116">
        <v>0</v>
      </c>
      <c r="F71" s="116">
        <v>0</v>
      </c>
      <c r="G71" s="116">
        <v>0</v>
      </c>
      <c r="H71" s="25"/>
    </row>
    <row r="72" spans="1:8" s="16" customFormat="1" ht="15" customHeight="1" x14ac:dyDescent="0.25">
      <c r="A72" s="111" t="s">
        <v>148</v>
      </c>
      <c r="B72" s="214" t="s">
        <v>149</v>
      </c>
      <c r="C72" s="211"/>
      <c r="D72" s="211"/>
      <c r="E72" s="211"/>
      <c r="F72" s="211"/>
      <c r="G72" s="212"/>
      <c r="H72" s="25"/>
    </row>
    <row r="73" spans="1:8" s="16" customFormat="1" ht="20.25" customHeight="1" x14ac:dyDescent="0.25">
      <c r="A73" s="112" t="s">
        <v>82</v>
      </c>
      <c r="B73" s="113" t="s">
        <v>57</v>
      </c>
      <c r="C73" s="116">
        <f>SUM(C74)</f>
        <v>636155.36</v>
      </c>
      <c r="D73" s="116">
        <f t="shared" ref="D73:G73" si="29">SUM(D74)</f>
        <v>0</v>
      </c>
      <c r="E73" s="116">
        <f t="shared" si="29"/>
        <v>0</v>
      </c>
      <c r="F73" s="116">
        <f t="shared" si="29"/>
        <v>0</v>
      </c>
      <c r="G73" s="116">
        <f t="shared" si="29"/>
        <v>0</v>
      </c>
      <c r="H73" s="25"/>
    </row>
    <row r="74" spans="1:8" s="16" customFormat="1" ht="20.25" customHeight="1" x14ac:dyDescent="0.25">
      <c r="A74" s="111" t="s">
        <v>85</v>
      </c>
      <c r="B74" s="119" t="s">
        <v>59</v>
      </c>
      <c r="C74" s="116">
        <v>636155.36</v>
      </c>
      <c r="D74" s="116">
        <v>0</v>
      </c>
      <c r="E74" s="116">
        <v>0</v>
      </c>
      <c r="F74" s="116">
        <v>0</v>
      </c>
      <c r="G74" s="116">
        <v>0</v>
      </c>
      <c r="H74" s="25"/>
    </row>
    <row r="75" spans="1:8" ht="20.25" customHeight="1" x14ac:dyDescent="0.25">
      <c r="A75" s="117" t="s">
        <v>118</v>
      </c>
      <c r="B75" s="109" t="s">
        <v>119</v>
      </c>
      <c r="C75" s="110">
        <f t="shared" ref="C75:D75" si="30">SUM(C78+C81+C84)</f>
        <v>2186892.7400000002</v>
      </c>
      <c r="D75" s="110">
        <f t="shared" si="30"/>
        <v>510000</v>
      </c>
      <c r="E75" s="110">
        <f>SUM(E78+E81+E84)</f>
        <v>650000</v>
      </c>
      <c r="F75" s="110">
        <f t="shared" ref="F75:G75" si="31">SUM(F78+F81+F84)</f>
        <v>350000</v>
      </c>
      <c r="G75" s="110">
        <f t="shared" si="31"/>
        <v>330000</v>
      </c>
    </row>
    <row r="76" spans="1:8" x14ac:dyDescent="0.25">
      <c r="A76" s="111" t="s">
        <v>100</v>
      </c>
      <c r="B76" s="203" t="s">
        <v>101</v>
      </c>
      <c r="C76" s="203"/>
      <c r="D76" s="203"/>
      <c r="E76" s="203"/>
      <c r="F76" s="203"/>
      <c r="G76" s="203"/>
    </row>
    <row r="77" spans="1:8" ht="21.75" customHeight="1" x14ac:dyDescent="0.25">
      <c r="A77" s="112" t="s">
        <v>82</v>
      </c>
      <c r="B77" s="113" t="s">
        <v>57</v>
      </c>
      <c r="C77" s="118">
        <f>SUM(C78)</f>
        <v>529345.92000000004</v>
      </c>
      <c r="D77" s="118">
        <f t="shared" ref="D77:G77" si="32">SUM(D78)</f>
        <v>15000</v>
      </c>
      <c r="E77" s="118">
        <f t="shared" si="32"/>
        <v>14000</v>
      </c>
      <c r="F77" s="118">
        <f t="shared" si="32"/>
        <v>14000</v>
      </c>
      <c r="G77" s="118">
        <f t="shared" si="32"/>
        <v>14000</v>
      </c>
    </row>
    <row r="78" spans="1:8" ht="23.25" customHeight="1" x14ac:dyDescent="0.25">
      <c r="A78" s="111" t="s">
        <v>85</v>
      </c>
      <c r="B78" s="119" t="s">
        <v>59</v>
      </c>
      <c r="C78" s="116">
        <v>529345.92000000004</v>
      </c>
      <c r="D78" s="116">
        <v>15000</v>
      </c>
      <c r="E78" s="116">
        <v>14000</v>
      </c>
      <c r="F78" s="116">
        <v>14000</v>
      </c>
      <c r="G78" s="116">
        <v>14000</v>
      </c>
    </row>
    <row r="79" spans="1:8" x14ac:dyDescent="0.25">
      <c r="A79" s="111" t="s">
        <v>120</v>
      </c>
      <c r="B79" s="203" t="s">
        <v>121</v>
      </c>
      <c r="C79" s="203"/>
      <c r="D79" s="203"/>
      <c r="E79" s="203"/>
      <c r="F79" s="203"/>
      <c r="G79" s="203"/>
    </row>
    <row r="80" spans="1:8" ht="21.75" customHeight="1" x14ac:dyDescent="0.25">
      <c r="A80" s="112" t="s">
        <v>82</v>
      </c>
      <c r="B80" s="113" t="s">
        <v>57</v>
      </c>
      <c r="C80" s="118">
        <f>SUM(C81)</f>
        <v>280301.69</v>
      </c>
      <c r="D80" s="118">
        <f t="shared" ref="D80:G80" si="33">SUM(D81)</f>
        <v>0</v>
      </c>
      <c r="E80" s="118">
        <f t="shared" si="33"/>
        <v>0</v>
      </c>
      <c r="F80" s="118">
        <f t="shared" si="33"/>
        <v>0</v>
      </c>
      <c r="G80" s="118">
        <f t="shared" si="33"/>
        <v>0</v>
      </c>
    </row>
    <row r="81" spans="1:8" ht="21" customHeight="1" x14ac:dyDescent="0.25">
      <c r="A81" s="111" t="s">
        <v>85</v>
      </c>
      <c r="B81" s="119" t="s">
        <v>59</v>
      </c>
      <c r="C81" s="116">
        <v>280301.69</v>
      </c>
      <c r="D81" s="116">
        <v>0</v>
      </c>
      <c r="E81" s="116">
        <v>0</v>
      </c>
      <c r="F81" s="116">
        <v>0</v>
      </c>
      <c r="G81" s="116">
        <v>0</v>
      </c>
    </row>
    <row r="82" spans="1:8" x14ac:dyDescent="0.25">
      <c r="A82" s="111" t="s">
        <v>90</v>
      </c>
      <c r="B82" s="203" t="s">
        <v>89</v>
      </c>
      <c r="C82" s="203"/>
      <c r="D82" s="203"/>
      <c r="E82" s="204"/>
      <c r="F82" s="204"/>
      <c r="G82" s="204"/>
    </row>
    <row r="83" spans="1:8" ht="21" customHeight="1" x14ac:dyDescent="0.25">
      <c r="A83" s="112" t="s">
        <v>82</v>
      </c>
      <c r="B83" s="113" t="s">
        <v>57</v>
      </c>
      <c r="C83" s="118">
        <f>SUM(C84)</f>
        <v>1377245.13</v>
      </c>
      <c r="D83" s="118">
        <f t="shared" ref="D83:G83" si="34">SUM(D84)</f>
        <v>495000</v>
      </c>
      <c r="E83" s="118">
        <f t="shared" si="34"/>
        <v>636000</v>
      </c>
      <c r="F83" s="118">
        <f t="shared" si="34"/>
        <v>336000</v>
      </c>
      <c r="G83" s="118">
        <f t="shared" si="34"/>
        <v>316000</v>
      </c>
    </row>
    <row r="84" spans="1:8" ht="21.75" customHeight="1" x14ac:dyDescent="0.25">
      <c r="A84" s="111" t="s">
        <v>85</v>
      </c>
      <c r="B84" s="119" t="s">
        <v>59</v>
      </c>
      <c r="C84" s="116">
        <v>1377245.13</v>
      </c>
      <c r="D84" s="116">
        <v>495000</v>
      </c>
      <c r="E84" s="116">
        <v>636000</v>
      </c>
      <c r="F84" s="116">
        <v>336000</v>
      </c>
      <c r="G84" s="116">
        <v>316000</v>
      </c>
    </row>
    <row r="85" spans="1:8" ht="21.75" customHeight="1" x14ac:dyDescent="0.25">
      <c r="A85" s="117" t="s">
        <v>122</v>
      </c>
      <c r="B85" s="109" t="s">
        <v>123</v>
      </c>
      <c r="C85" s="110">
        <f t="shared" ref="C85" si="35">SUM(C88)</f>
        <v>0</v>
      </c>
      <c r="D85" s="110">
        <f>SUM(D88+D91)</f>
        <v>830000</v>
      </c>
      <c r="E85" s="110">
        <f>SUM(E87+E90+E93)</f>
        <v>645000</v>
      </c>
      <c r="F85" s="110">
        <f t="shared" ref="F85:G85" si="36">F88</f>
        <v>450000</v>
      </c>
      <c r="G85" s="110">
        <f t="shared" si="36"/>
        <v>350000</v>
      </c>
    </row>
    <row r="86" spans="1:8" ht="15" customHeight="1" x14ac:dyDescent="0.25">
      <c r="A86" s="111" t="s">
        <v>90</v>
      </c>
      <c r="B86" s="119" t="s">
        <v>89</v>
      </c>
      <c r="C86" s="119"/>
      <c r="D86" s="119"/>
      <c r="E86" s="121"/>
      <c r="F86" s="121"/>
      <c r="G86" s="121"/>
    </row>
    <row r="87" spans="1:8" ht="24.75" customHeight="1" x14ac:dyDescent="0.25">
      <c r="A87" s="112" t="s">
        <v>82</v>
      </c>
      <c r="B87" s="113" t="s">
        <v>57</v>
      </c>
      <c r="C87" s="118">
        <f>SUM(C88)</f>
        <v>0</v>
      </c>
      <c r="D87" s="118">
        <f t="shared" ref="D87:G87" si="37">SUM(D88)</f>
        <v>761500</v>
      </c>
      <c r="E87" s="118">
        <f t="shared" si="37"/>
        <v>595000</v>
      </c>
      <c r="F87" s="118">
        <f t="shared" si="37"/>
        <v>450000</v>
      </c>
      <c r="G87" s="118">
        <f t="shared" si="37"/>
        <v>350000</v>
      </c>
    </row>
    <row r="88" spans="1:8" ht="21" customHeight="1" x14ac:dyDescent="0.25">
      <c r="A88" s="111" t="s">
        <v>85</v>
      </c>
      <c r="B88" s="119" t="s">
        <v>59</v>
      </c>
      <c r="C88" s="116">
        <v>0</v>
      </c>
      <c r="D88" s="116">
        <v>761500</v>
      </c>
      <c r="E88" s="116">
        <v>595000</v>
      </c>
      <c r="F88" s="116">
        <v>450000</v>
      </c>
      <c r="G88" s="116">
        <v>350000</v>
      </c>
    </row>
    <row r="89" spans="1:8" s="85" customFormat="1" ht="15" customHeight="1" x14ac:dyDescent="0.25">
      <c r="A89" s="111" t="s">
        <v>120</v>
      </c>
      <c r="B89" s="203" t="s">
        <v>121</v>
      </c>
      <c r="C89" s="203"/>
      <c r="D89" s="203"/>
      <c r="E89" s="203"/>
      <c r="F89" s="203"/>
      <c r="G89" s="203"/>
      <c r="H89" s="24"/>
    </row>
    <row r="90" spans="1:8" s="85" customFormat="1" ht="21" customHeight="1" x14ac:dyDescent="0.25">
      <c r="A90" s="112" t="s">
        <v>82</v>
      </c>
      <c r="B90" s="113" t="s">
        <v>57</v>
      </c>
      <c r="C90" s="116">
        <f>SUM(C948)</f>
        <v>0</v>
      </c>
      <c r="D90" s="116">
        <v>68500</v>
      </c>
      <c r="E90" s="116">
        <v>0</v>
      </c>
      <c r="F90" s="116">
        <v>0</v>
      </c>
      <c r="G90" s="116">
        <v>0</v>
      </c>
      <c r="H90" s="24"/>
    </row>
    <row r="91" spans="1:8" s="85" customFormat="1" ht="21" customHeight="1" x14ac:dyDescent="0.25">
      <c r="A91" s="111" t="s">
        <v>85</v>
      </c>
      <c r="B91" s="119" t="s">
        <v>59</v>
      </c>
      <c r="C91" s="116">
        <v>0</v>
      </c>
      <c r="D91" s="116">
        <v>68500</v>
      </c>
      <c r="E91" s="116">
        <v>0</v>
      </c>
      <c r="F91" s="116">
        <v>0</v>
      </c>
      <c r="G91" s="116">
        <v>0</v>
      </c>
      <c r="H91" s="24"/>
    </row>
    <row r="92" spans="1:8" s="85" customFormat="1" ht="15.75" customHeight="1" x14ac:dyDescent="0.25">
      <c r="A92" s="111" t="s">
        <v>87</v>
      </c>
      <c r="B92" s="203" t="s">
        <v>88</v>
      </c>
      <c r="C92" s="203"/>
      <c r="D92" s="203"/>
      <c r="E92" s="204"/>
      <c r="F92" s="204"/>
      <c r="G92" s="204"/>
      <c r="H92" s="24"/>
    </row>
    <row r="93" spans="1:8" s="85" customFormat="1" ht="21" customHeight="1" x14ac:dyDescent="0.25">
      <c r="A93" s="112" t="s">
        <v>82</v>
      </c>
      <c r="B93" s="113" t="s">
        <v>57</v>
      </c>
      <c r="C93" s="116">
        <v>0</v>
      </c>
      <c r="D93" s="116">
        <v>0</v>
      </c>
      <c r="E93" s="116">
        <f>SUM(E94)</f>
        <v>50000</v>
      </c>
      <c r="F93" s="116">
        <v>0</v>
      </c>
      <c r="G93" s="116">
        <v>0</v>
      </c>
      <c r="H93" s="24"/>
    </row>
    <row r="94" spans="1:8" s="85" customFormat="1" ht="21" customHeight="1" x14ac:dyDescent="0.25">
      <c r="A94" s="111" t="s">
        <v>85</v>
      </c>
      <c r="B94" s="119" t="s">
        <v>59</v>
      </c>
      <c r="C94" s="116">
        <v>0</v>
      </c>
      <c r="D94" s="116">
        <v>0</v>
      </c>
      <c r="E94" s="116">
        <v>50000</v>
      </c>
      <c r="F94" s="116">
        <v>0</v>
      </c>
      <c r="G94" s="116">
        <v>0</v>
      </c>
      <c r="H94" s="24"/>
    </row>
    <row r="95" spans="1:8" ht="21" customHeight="1" x14ac:dyDescent="0.25">
      <c r="A95" s="117" t="s">
        <v>124</v>
      </c>
      <c r="B95" s="109" t="s">
        <v>125</v>
      </c>
      <c r="C95" s="110">
        <f t="shared" ref="C95:D95" si="38">SUM(C98+C101+C104)</f>
        <v>379450.69</v>
      </c>
      <c r="D95" s="110">
        <f t="shared" si="38"/>
        <v>1820000</v>
      </c>
      <c r="E95" s="110">
        <f>SUM(E98+E101+E104)</f>
        <v>750000</v>
      </c>
      <c r="F95" s="110">
        <f>SUM(F98+F101)</f>
        <v>750000</v>
      </c>
      <c r="G95" s="110">
        <f>SUM(G98+G101)</f>
        <v>750000</v>
      </c>
    </row>
    <row r="96" spans="1:8" x14ac:dyDescent="0.25">
      <c r="A96" s="111" t="s">
        <v>120</v>
      </c>
      <c r="B96" s="203" t="s">
        <v>121</v>
      </c>
      <c r="C96" s="203"/>
      <c r="D96" s="203"/>
      <c r="E96" s="203"/>
      <c r="F96" s="203"/>
      <c r="G96" s="203"/>
    </row>
    <row r="97" spans="1:8" ht="24" customHeight="1" x14ac:dyDescent="0.25">
      <c r="A97" s="112" t="s">
        <v>82</v>
      </c>
      <c r="B97" s="113" t="s">
        <v>57</v>
      </c>
      <c r="C97" s="118">
        <f>SUM(C98)</f>
        <v>82322.14</v>
      </c>
      <c r="D97" s="118">
        <f t="shared" ref="D97:G97" si="39">SUM(D98)</f>
        <v>510000</v>
      </c>
      <c r="E97" s="118">
        <f t="shared" si="39"/>
        <v>380000</v>
      </c>
      <c r="F97" s="118">
        <f t="shared" si="39"/>
        <v>379000</v>
      </c>
      <c r="G97" s="118">
        <f t="shared" si="39"/>
        <v>379500</v>
      </c>
    </row>
    <row r="98" spans="1:8" ht="21.75" customHeight="1" x14ac:dyDescent="0.25">
      <c r="A98" s="111" t="s">
        <v>85</v>
      </c>
      <c r="B98" s="119" t="s">
        <v>59</v>
      </c>
      <c r="C98" s="116">
        <v>82322.14</v>
      </c>
      <c r="D98" s="116">
        <v>510000</v>
      </c>
      <c r="E98" s="116">
        <v>380000</v>
      </c>
      <c r="F98" s="116">
        <v>379000</v>
      </c>
      <c r="G98" s="116">
        <v>379500</v>
      </c>
    </row>
    <row r="99" spans="1:8" x14ac:dyDescent="0.25">
      <c r="A99" s="111" t="s">
        <v>90</v>
      </c>
      <c r="B99" s="203" t="s">
        <v>89</v>
      </c>
      <c r="C99" s="203"/>
      <c r="D99" s="203"/>
      <c r="E99" s="204"/>
      <c r="F99" s="204"/>
      <c r="G99" s="204"/>
    </row>
    <row r="100" spans="1:8" ht="24.75" customHeight="1" x14ac:dyDescent="0.25">
      <c r="A100" s="112" t="s">
        <v>82</v>
      </c>
      <c r="B100" s="113" t="s">
        <v>57</v>
      </c>
      <c r="C100" s="118">
        <f>SUM(C101)</f>
        <v>232348.61</v>
      </c>
      <c r="D100" s="118">
        <f t="shared" ref="D100:G100" si="40">SUM(D101)</f>
        <v>510000</v>
      </c>
      <c r="E100" s="118">
        <f>SUM(E101)</f>
        <v>370000</v>
      </c>
      <c r="F100" s="118">
        <f t="shared" si="40"/>
        <v>371000</v>
      </c>
      <c r="G100" s="118">
        <f t="shared" si="40"/>
        <v>370500</v>
      </c>
    </row>
    <row r="101" spans="1:8" ht="21.75" customHeight="1" x14ac:dyDescent="0.25">
      <c r="A101" s="111" t="s">
        <v>85</v>
      </c>
      <c r="B101" s="119" t="s">
        <v>59</v>
      </c>
      <c r="C101" s="116">
        <v>232348.61</v>
      </c>
      <c r="D101" s="116">
        <v>510000</v>
      </c>
      <c r="E101" s="116">
        <v>370000</v>
      </c>
      <c r="F101" s="116">
        <v>371000</v>
      </c>
      <c r="G101" s="116">
        <v>370500</v>
      </c>
    </row>
    <row r="102" spans="1:8" ht="15" customHeight="1" x14ac:dyDescent="0.25">
      <c r="A102" s="111" t="s">
        <v>100</v>
      </c>
      <c r="B102" s="203" t="s">
        <v>101</v>
      </c>
      <c r="C102" s="203"/>
      <c r="D102" s="203"/>
      <c r="E102" s="203"/>
      <c r="F102" s="203"/>
      <c r="G102" s="203"/>
    </row>
    <row r="103" spans="1:8" ht="25.5" customHeight="1" x14ac:dyDescent="0.25">
      <c r="A103" s="112" t="s">
        <v>82</v>
      </c>
      <c r="B103" s="113" t="s">
        <v>57</v>
      </c>
      <c r="C103" s="118">
        <f>SUM(C104)</f>
        <v>64779.94</v>
      </c>
      <c r="D103" s="118">
        <f t="shared" ref="D103:G103" si="41">SUM(D104)</f>
        <v>800000</v>
      </c>
      <c r="E103" s="118">
        <f t="shared" si="41"/>
        <v>0</v>
      </c>
      <c r="F103" s="118">
        <f t="shared" si="41"/>
        <v>0</v>
      </c>
      <c r="G103" s="118">
        <f t="shared" si="41"/>
        <v>0</v>
      </c>
    </row>
    <row r="104" spans="1:8" ht="21.75" customHeight="1" x14ac:dyDescent="0.25">
      <c r="A104" s="111" t="s">
        <v>85</v>
      </c>
      <c r="B104" s="119" t="s">
        <v>59</v>
      </c>
      <c r="C104" s="116">
        <v>64779.94</v>
      </c>
      <c r="D104" s="116">
        <v>800000</v>
      </c>
      <c r="E104" s="116">
        <v>0</v>
      </c>
      <c r="F104" s="116">
        <v>0</v>
      </c>
      <c r="G104" s="116">
        <v>0</v>
      </c>
    </row>
    <row r="105" spans="1:8" ht="33.75" customHeight="1" x14ac:dyDescent="0.25">
      <c r="A105" s="117" t="s">
        <v>172</v>
      </c>
      <c r="B105" s="109" t="s">
        <v>173</v>
      </c>
      <c r="C105" s="110">
        <f t="shared" ref="C105" si="42">SUM(C108)</f>
        <v>0</v>
      </c>
      <c r="D105" s="110">
        <f>D107</f>
        <v>0</v>
      </c>
      <c r="E105" s="110">
        <f>E107</f>
        <v>30000</v>
      </c>
      <c r="F105" s="110">
        <f t="shared" ref="F105:G105" si="43">F108</f>
        <v>0</v>
      </c>
      <c r="G105" s="110">
        <f t="shared" si="43"/>
        <v>0</v>
      </c>
    </row>
    <row r="106" spans="1:8" s="85" customFormat="1" ht="15" customHeight="1" x14ac:dyDescent="0.25">
      <c r="A106" s="111" t="s">
        <v>90</v>
      </c>
      <c r="B106" s="155" t="s">
        <v>89</v>
      </c>
      <c r="C106" s="155"/>
      <c r="D106" s="155"/>
      <c r="E106" s="156"/>
      <c r="F106" s="156"/>
      <c r="G106" s="156"/>
      <c r="H106" s="24"/>
    </row>
    <row r="107" spans="1:8" s="85" customFormat="1" ht="24.75" customHeight="1" x14ac:dyDescent="0.25">
      <c r="A107" s="112" t="s">
        <v>82</v>
      </c>
      <c r="B107" s="113" t="s">
        <v>57</v>
      </c>
      <c r="C107" s="118">
        <f>SUM(C108)</f>
        <v>0</v>
      </c>
      <c r="D107" s="118">
        <f t="shared" ref="D107:E107" si="44">SUM(D108)</f>
        <v>0</v>
      </c>
      <c r="E107" s="118">
        <f t="shared" si="44"/>
        <v>30000</v>
      </c>
      <c r="F107" s="118">
        <v>0</v>
      </c>
      <c r="G107" s="118">
        <v>0</v>
      </c>
      <c r="H107" s="24"/>
    </row>
    <row r="108" spans="1:8" s="85" customFormat="1" ht="15" customHeight="1" x14ac:dyDescent="0.25">
      <c r="A108" s="111" t="s">
        <v>85</v>
      </c>
      <c r="B108" s="155" t="s">
        <v>59</v>
      </c>
      <c r="C108" s="116">
        <v>0</v>
      </c>
      <c r="D108" s="116">
        <v>0</v>
      </c>
      <c r="E108" s="116">
        <v>30000</v>
      </c>
      <c r="F108" s="116">
        <v>0</v>
      </c>
      <c r="G108" s="116">
        <v>0</v>
      </c>
      <c r="H108" s="24"/>
    </row>
    <row r="109" spans="1:8" s="85" customFormat="1" ht="14.25" customHeight="1" x14ac:dyDescent="0.25">
      <c r="A109" s="111"/>
      <c r="B109" s="115"/>
      <c r="C109" s="115"/>
      <c r="D109" s="115"/>
      <c r="E109" s="116"/>
      <c r="F109" s="116"/>
      <c r="G109" s="116"/>
      <c r="H109" s="24"/>
    </row>
    <row r="110" spans="1:8" s="85" customFormat="1" ht="30" customHeight="1" x14ac:dyDescent="0.25">
      <c r="A110" s="105" t="s">
        <v>126</v>
      </c>
      <c r="B110" s="106" t="s">
        <v>127</v>
      </c>
      <c r="C110" s="107">
        <f t="shared" ref="C110:D110" si="45">SUM(C115+C122+C111)</f>
        <v>423999.16000000003</v>
      </c>
      <c r="D110" s="107">
        <f t="shared" si="45"/>
        <v>1874000</v>
      </c>
      <c r="E110" s="107">
        <f>SUM(E115+E122+E111+E132)</f>
        <v>909500</v>
      </c>
      <c r="F110" s="107">
        <f>SUM(F111+F115+F122)</f>
        <v>1600000</v>
      </c>
      <c r="G110" s="107">
        <f>SUM(G111+G115+G122)</f>
        <v>1350000</v>
      </c>
      <c r="H110" s="24"/>
    </row>
    <row r="111" spans="1:8" s="27" customFormat="1" ht="31.5" customHeight="1" x14ac:dyDescent="0.25">
      <c r="A111" s="125" t="s">
        <v>128</v>
      </c>
      <c r="B111" s="109" t="s">
        <v>129</v>
      </c>
      <c r="C111" s="110">
        <f t="shared" ref="C111:D111" si="46">SUM(C114)</f>
        <v>-1327.23</v>
      </c>
      <c r="D111" s="110">
        <f t="shared" si="46"/>
        <v>4000</v>
      </c>
      <c r="E111" s="110">
        <f>SUM(E114)</f>
        <v>5000</v>
      </c>
      <c r="F111" s="110">
        <f>SUM(F114)</f>
        <v>4000</v>
      </c>
      <c r="G111" s="110">
        <f>SUM(G114)</f>
        <v>3000</v>
      </c>
      <c r="H111" s="38"/>
    </row>
    <row r="112" spans="1:8" s="27" customFormat="1" ht="15" customHeight="1" x14ac:dyDescent="0.25">
      <c r="A112" s="111" t="s">
        <v>90</v>
      </c>
      <c r="B112" s="203" t="s">
        <v>89</v>
      </c>
      <c r="C112" s="203"/>
      <c r="D112" s="203"/>
      <c r="E112" s="204"/>
      <c r="F112" s="204"/>
      <c r="G112" s="204"/>
      <c r="H112" s="38"/>
    </row>
    <row r="113" spans="1:8" ht="21" customHeight="1" x14ac:dyDescent="0.25">
      <c r="A113" s="111" t="s">
        <v>110</v>
      </c>
      <c r="B113" s="69" t="s">
        <v>60</v>
      </c>
      <c r="C113" s="118">
        <f>SUM(C114)</f>
        <v>-1327.23</v>
      </c>
      <c r="D113" s="118">
        <f t="shared" ref="D113:G113" si="47">SUM(D114)</f>
        <v>4000</v>
      </c>
      <c r="E113" s="118">
        <f t="shared" si="47"/>
        <v>5000</v>
      </c>
      <c r="F113" s="118">
        <f t="shared" si="47"/>
        <v>4000</v>
      </c>
      <c r="G113" s="118">
        <f t="shared" si="47"/>
        <v>3000</v>
      </c>
    </row>
    <row r="114" spans="1:8" ht="20.25" customHeight="1" x14ac:dyDescent="0.25">
      <c r="A114" s="111" t="s">
        <v>130</v>
      </c>
      <c r="B114" s="115" t="s">
        <v>131</v>
      </c>
      <c r="C114" s="116">
        <v>-1327.23</v>
      </c>
      <c r="D114" s="116">
        <v>4000</v>
      </c>
      <c r="E114" s="116">
        <v>5000</v>
      </c>
      <c r="F114" s="118">
        <v>4000</v>
      </c>
      <c r="G114" s="118">
        <v>3000</v>
      </c>
    </row>
    <row r="115" spans="1:8" ht="30" x14ac:dyDescent="0.25">
      <c r="A115" s="125" t="s">
        <v>132</v>
      </c>
      <c r="B115" s="109" t="s">
        <v>133</v>
      </c>
      <c r="C115" s="110">
        <f>C178+C118</f>
        <v>59947</v>
      </c>
      <c r="D115" s="110">
        <f>D117+D120</f>
        <v>140000</v>
      </c>
      <c r="E115" s="110">
        <f>E178+E118+E120</f>
        <v>101000</v>
      </c>
      <c r="F115" s="110">
        <f>F178+F118+F120</f>
        <v>96000</v>
      </c>
      <c r="G115" s="110">
        <f>G178+G118+G120</f>
        <v>97000</v>
      </c>
    </row>
    <row r="116" spans="1:8" ht="21" customHeight="1" x14ac:dyDescent="0.25">
      <c r="A116" s="111" t="s">
        <v>90</v>
      </c>
      <c r="B116" s="203" t="s">
        <v>89</v>
      </c>
      <c r="C116" s="203"/>
      <c r="D116" s="203"/>
      <c r="E116" s="204"/>
      <c r="F116" s="204"/>
      <c r="G116" s="204"/>
    </row>
    <row r="117" spans="1:8" ht="20.25" customHeight="1" x14ac:dyDescent="0.25">
      <c r="A117" s="111" t="s">
        <v>110</v>
      </c>
      <c r="B117" s="69" t="s">
        <v>60</v>
      </c>
      <c r="C117" s="118">
        <f>SUM(C118)</f>
        <v>59947</v>
      </c>
      <c r="D117" s="118">
        <f t="shared" ref="D117:G117" si="48">SUM(D118)</f>
        <v>96625</v>
      </c>
      <c r="E117" s="118">
        <f t="shared" si="48"/>
        <v>51000</v>
      </c>
      <c r="F117" s="118">
        <f t="shared" si="48"/>
        <v>46000</v>
      </c>
      <c r="G117" s="118">
        <f t="shared" si="48"/>
        <v>47000</v>
      </c>
    </row>
    <row r="118" spans="1:8" ht="31.5" customHeight="1" x14ac:dyDescent="0.25">
      <c r="A118" s="111" t="s">
        <v>130</v>
      </c>
      <c r="B118" s="115" t="s">
        <v>131</v>
      </c>
      <c r="C118" s="116">
        <v>59947</v>
      </c>
      <c r="D118" s="116">
        <v>96625</v>
      </c>
      <c r="E118" s="116">
        <v>51000</v>
      </c>
      <c r="F118" s="116">
        <v>46000</v>
      </c>
      <c r="G118" s="116">
        <v>47000</v>
      </c>
    </row>
    <row r="119" spans="1:8" s="85" customFormat="1" ht="15" customHeight="1" x14ac:dyDescent="0.25">
      <c r="A119" s="111" t="s">
        <v>120</v>
      </c>
      <c r="B119" s="203" t="s">
        <v>121</v>
      </c>
      <c r="C119" s="203"/>
      <c r="D119" s="203"/>
      <c r="E119" s="203"/>
      <c r="F119" s="203"/>
      <c r="G119" s="203"/>
      <c r="H119" s="24"/>
    </row>
    <row r="120" spans="1:8" s="85" customFormat="1" ht="20.25" customHeight="1" x14ac:dyDescent="0.25">
      <c r="A120" s="111" t="s">
        <v>110</v>
      </c>
      <c r="B120" s="69" t="s">
        <v>60</v>
      </c>
      <c r="C120" s="116">
        <f>SUM(C121)</f>
        <v>0</v>
      </c>
      <c r="D120" s="116">
        <f>SUM(D121)</f>
        <v>43375</v>
      </c>
      <c r="E120" s="116">
        <f t="shared" ref="E120:G120" si="49">SUM(E121)</f>
        <v>50000</v>
      </c>
      <c r="F120" s="116">
        <f t="shared" si="49"/>
        <v>50000</v>
      </c>
      <c r="G120" s="116">
        <f t="shared" si="49"/>
        <v>50000</v>
      </c>
      <c r="H120" s="24"/>
    </row>
    <row r="121" spans="1:8" s="85" customFormat="1" ht="15.75" customHeight="1" x14ac:dyDescent="0.25">
      <c r="A121" s="111" t="s">
        <v>130</v>
      </c>
      <c r="B121" s="115" t="s">
        <v>131</v>
      </c>
      <c r="C121" s="116">
        <v>0</v>
      </c>
      <c r="D121" s="116">
        <v>43375</v>
      </c>
      <c r="E121" s="116">
        <v>50000</v>
      </c>
      <c r="F121" s="116">
        <v>50000</v>
      </c>
      <c r="G121" s="116">
        <v>50000</v>
      </c>
      <c r="H121" s="24"/>
    </row>
    <row r="122" spans="1:8" s="85" customFormat="1" ht="36" customHeight="1" x14ac:dyDescent="0.25">
      <c r="A122" s="125" t="s">
        <v>134</v>
      </c>
      <c r="B122" s="109" t="s">
        <v>135</v>
      </c>
      <c r="C122" s="110">
        <f>CC79136+C125+C127</f>
        <v>365379.39</v>
      </c>
      <c r="D122" s="110">
        <f>CD79136+D125+D127+D130</f>
        <v>1730000</v>
      </c>
      <c r="E122" s="110">
        <f>CE79136+E125+E127</f>
        <v>728500</v>
      </c>
      <c r="F122" s="110">
        <f>CF79136+F125+F127+F130</f>
        <v>1500000</v>
      </c>
      <c r="G122" s="110">
        <f>CG79136+G125+G127</f>
        <v>1250000</v>
      </c>
      <c r="H122" s="24"/>
    </row>
    <row r="123" spans="1:8" s="85" customFormat="1" ht="21" customHeight="1" x14ac:dyDescent="0.25">
      <c r="A123" s="111" t="s">
        <v>90</v>
      </c>
      <c r="B123" s="203" t="s">
        <v>89</v>
      </c>
      <c r="C123" s="203"/>
      <c r="D123" s="203"/>
      <c r="E123" s="204"/>
      <c r="F123" s="204"/>
      <c r="G123" s="204"/>
      <c r="H123" s="24"/>
    </row>
    <row r="124" spans="1:8" ht="21.75" customHeight="1" x14ac:dyDescent="0.25">
      <c r="A124" s="111" t="s">
        <v>110</v>
      </c>
      <c r="B124" s="69" t="s">
        <v>60</v>
      </c>
      <c r="C124" s="118">
        <f>SUM(C125)</f>
        <v>280282.7</v>
      </c>
      <c r="D124" s="118">
        <f t="shared" ref="D124:G124" si="50">SUM(D125)</f>
        <v>861500</v>
      </c>
      <c r="E124" s="118">
        <f t="shared" si="50"/>
        <v>478500</v>
      </c>
      <c r="F124" s="118">
        <f t="shared" si="50"/>
        <v>719000</v>
      </c>
      <c r="G124" s="118">
        <f t="shared" si="50"/>
        <v>1000000</v>
      </c>
    </row>
    <row r="125" spans="1:8" s="85" customFormat="1" ht="15.75" customHeight="1" x14ac:dyDescent="0.25">
      <c r="A125" s="111" t="s">
        <v>136</v>
      </c>
      <c r="B125" s="115" t="s">
        <v>70</v>
      </c>
      <c r="C125" s="116">
        <v>280282.7</v>
      </c>
      <c r="D125" s="116">
        <v>861500</v>
      </c>
      <c r="E125" s="116">
        <v>478500</v>
      </c>
      <c r="F125" s="116">
        <v>719000</v>
      </c>
      <c r="G125" s="116">
        <v>1000000</v>
      </c>
      <c r="H125" s="24"/>
    </row>
    <row r="126" spans="1:8" s="85" customFormat="1" ht="21.75" customHeight="1" x14ac:dyDescent="0.25">
      <c r="A126" s="111" t="s">
        <v>120</v>
      </c>
      <c r="B126" s="203" t="s">
        <v>121</v>
      </c>
      <c r="C126" s="203"/>
      <c r="D126" s="203"/>
      <c r="E126" s="203"/>
      <c r="F126" s="203"/>
      <c r="G126" s="203"/>
      <c r="H126" s="24"/>
    </row>
    <row r="127" spans="1:8" s="85" customFormat="1" ht="21.75" customHeight="1" x14ac:dyDescent="0.25">
      <c r="A127" s="111" t="s">
        <v>110</v>
      </c>
      <c r="B127" s="69" t="s">
        <v>60</v>
      </c>
      <c r="C127" s="116">
        <f>SUM(C128)</f>
        <v>85096.69</v>
      </c>
      <c r="D127" s="116">
        <f>SUM(D128)</f>
        <v>337500</v>
      </c>
      <c r="E127" s="116">
        <f t="shared" ref="E127:G127" si="51">SUM(E128)</f>
        <v>250000</v>
      </c>
      <c r="F127" s="116">
        <f t="shared" si="51"/>
        <v>250000</v>
      </c>
      <c r="G127" s="116">
        <f t="shared" si="51"/>
        <v>250000</v>
      </c>
      <c r="H127" s="24"/>
    </row>
    <row r="128" spans="1:8" ht="21" customHeight="1" x14ac:dyDescent="0.25">
      <c r="A128" s="111" t="s">
        <v>136</v>
      </c>
      <c r="B128" s="115" t="s">
        <v>70</v>
      </c>
      <c r="C128" s="116">
        <v>85096.69</v>
      </c>
      <c r="D128" s="116">
        <v>337500</v>
      </c>
      <c r="E128" s="116">
        <v>250000</v>
      </c>
      <c r="F128" s="116">
        <v>250000</v>
      </c>
      <c r="G128" s="116">
        <v>250000</v>
      </c>
    </row>
    <row r="129" spans="1:7" x14ac:dyDescent="0.25">
      <c r="A129" s="111" t="s">
        <v>100</v>
      </c>
      <c r="B129" s="203" t="s">
        <v>101</v>
      </c>
      <c r="C129" s="203"/>
      <c r="D129" s="203"/>
      <c r="E129" s="203"/>
      <c r="F129" s="203"/>
      <c r="G129" s="203"/>
    </row>
    <row r="130" spans="1:7" x14ac:dyDescent="0.25">
      <c r="A130" s="111" t="s">
        <v>110</v>
      </c>
      <c r="B130" s="69" t="s">
        <v>60</v>
      </c>
      <c r="C130" s="116"/>
      <c r="D130" s="116">
        <f>SUM(D131)</f>
        <v>531000</v>
      </c>
      <c r="E130" s="116"/>
      <c r="F130" s="116">
        <f>SUM(F131)</f>
        <v>531000</v>
      </c>
      <c r="G130" s="116"/>
    </row>
    <row r="131" spans="1:7" ht="16.5" customHeight="1" x14ac:dyDescent="0.25">
      <c r="A131" s="111" t="s">
        <v>136</v>
      </c>
      <c r="B131" s="115" t="s">
        <v>70</v>
      </c>
      <c r="C131" s="116"/>
      <c r="D131" s="116">
        <v>531000</v>
      </c>
      <c r="E131" s="116"/>
      <c r="F131" s="116">
        <v>531000</v>
      </c>
      <c r="G131" s="116"/>
    </row>
    <row r="132" spans="1:7" ht="34.5" customHeight="1" x14ac:dyDescent="0.25">
      <c r="A132" s="125" t="s">
        <v>174</v>
      </c>
      <c r="B132" s="109" t="s">
        <v>175</v>
      </c>
      <c r="C132" s="110">
        <f>SUM(C134)</f>
        <v>0</v>
      </c>
      <c r="D132" s="110">
        <f>SUM(D134)</f>
        <v>0</v>
      </c>
      <c r="E132" s="110">
        <f>CE79146+E135+E137</f>
        <v>75000</v>
      </c>
      <c r="F132" s="110">
        <f>CF79146+F135+F137+F140</f>
        <v>0</v>
      </c>
      <c r="G132" s="110">
        <f>CG79146+G135+G137</f>
        <v>0</v>
      </c>
    </row>
    <row r="133" spans="1:7" ht="22.5" customHeight="1" x14ac:dyDescent="0.25">
      <c r="A133" s="111" t="s">
        <v>90</v>
      </c>
      <c r="B133" s="203" t="s">
        <v>89</v>
      </c>
      <c r="C133" s="203"/>
      <c r="D133" s="203"/>
      <c r="E133" s="204"/>
      <c r="F133" s="204"/>
      <c r="G133" s="204"/>
    </row>
    <row r="134" spans="1:7" x14ac:dyDescent="0.25">
      <c r="A134" s="111" t="s">
        <v>110</v>
      </c>
      <c r="B134" s="69" t="s">
        <v>60</v>
      </c>
      <c r="C134" s="118">
        <f>SUM(C135)</f>
        <v>0</v>
      </c>
      <c r="D134" s="118">
        <f t="shared" ref="D134:G134" si="52">SUM(D135)</f>
        <v>0</v>
      </c>
      <c r="E134" s="118">
        <f t="shared" si="52"/>
        <v>75000</v>
      </c>
      <c r="F134" s="118">
        <f t="shared" si="52"/>
        <v>0</v>
      </c>
      <c r="G134" s="118">
        <f t="shared" si="52"/>
        <v>0</v>
      </c>
    </row>
    <row r="135" spans="1:7" ht="21" customHeight="1" x14ac:dyDescent="0.25">
      <c r="A135" s="111" t="s">
        <v>136</v>
      </c>
      <c r="B135" s="115" t="s">
        <v>70</v>
      </c>
      <c r="C135" s="116">
        <v>0</v>
      </c>
      <c r="D135" s="116">
        <v>0</v>
      </c>
      <c r="E135" s="116">
        <v>75000</v>
      </c>
      <c r="F135" s="116">
        <v>0</v>
      </c>
      <c r="G135" s="116">
        <v>0</v>
      </c>
    </row>
    <row r="136" spans="1:7" ht="12" customHeight="1" x14ac:dyDescent="0.25">
      <c r="A136" s="111"/>
      <c r="B136" s="115"/>
      <c r="C136" s="115"/>
      <c r="D136" s="115"/>
      <c r="E136" s="116"/>
      <c r="F136" s="116"/>
      <c r="G136" s="116"/>
    </row>
    <row r="137" spans="1:7" ht="30" x14ac:dyDescent="0.25">
      <c r="A137" s="105" t="s">
        <v>150</v>
      </c>
      <c r="B137" s="106" t="s">
        <v>161</v>
      </c>
      <c r="C137" s="107">
        <f>C138+C145+C149</f>
        <v>4833063.01</v>
      </c>
      <c r="D137" s="107">
        <f>SUM(D145)</f>
        <v>2500</v>
      </c>
      <c r="E137" s="107">
        <f t="shared" ref="E137:G137" si="53">SUM(E145)</f>
        <v>0</v>
      </c>
      <c r="F137" s="107">
        <f t="shared" si="53"/>
        <v>0</v>
      </c>
      <c r="G137" s="107">
        <f t="shared" si="53"/>
        <v>0</v>
      </c>
    </row>
    <row r="138" spans="1:7" ht="30" x14ac:dyDescent="0.25">
      <c r="A138" s="125" t="s">
        <v>151</v>
      </c>
      <c r="B138" s="126" t="s">
        <v>152</v>
      </c>
      <c r="C138" s="127">
        <f>SUM(C140+C143)</f>
        <v>4648836.91</v>
      </c>
      <c r="D138" s="127">
        <f>SUM(D140+D143)</f>
        <v>0</v>
      </c>
      <c r="E138" s="127">
        <f t="shared" ref="E138:G138" si="54">SUM(E140+E143)</f>
        <v>0</v>
      </c>
      <c r="F138" s="127">
        <f t="shared" si="54"/>
        <v>0</v>
      </c>
      <c r="G138" s="127">
        <f t="shared" si="54"/>
        <v>0</v>
      </c>
    </row>
    <row r="139" spans="1:7" ht="21.75" customHeight="1" x14ac:dyDescent="0.25">
      <c r="A139" s="111" t="s">
        <v>153</v>
      </c>
      <c r="B139" s="203" t="s">
        <v>154</v>
      </c>
      <c r="C139" s="203"/>
      <c r="D139" s="203"/>
      <c r="E139" s="204"/>
      <c r="F139" s="204"/>
      <c r="G139" s="204"/>
    </row>
    <row r="140" spans="1:7" ht="21" customHeight="1" x14ac:dyDescent="0.25">
      <c r="A140" s="112" t="s">
        <v>82</v>
      </c>
      <c r="B140" s="113" t="s">
        <v>57</v>
      </c>
      <c r="C140" s="128">
        <f>SUM(C141)</f>
        <v>4638233.67</v>
      </c>
      <c r="D140" s="128">
        <f>SUM(D141)</f>
        <v>0</v>
      </c>
      <c r="E140" s="118">
        <v>0</v>
      </c>
      <c r="F140" s="118">
        <v>0</v>
      </c>
      <c r="G140" s="118">
        <v>0</v>
      </c>
    </row>
    <row r="141" spans="1:7" x14ac:dyDescent="0.25">
      <c r="A141" s="111" t="s">
        <v>85</v>
      </c>
      <c r="B141" s="119" t="s">
        <v>59</v>
      </c>
      <c r="C141" s="128">
        <v>4638233.67</v>
      </c>
      <c r="D141" s="128">
        <v>0</v>
      </c>
      <c r="E141" s="118">
        <v>0</v>
      </c>
      <c r="F141" s="118">
        <v>0</v>
      </c>
      <c r="G141" s="118">
        <v>0</v>
      </c>
    </row>
    <row r="142" spans="1:7" x14ac:dyDescent="0.25">
      <c r="A142" s="111" t="s">
        <v>90</v>
      </c>
      <c r="B142" s="203" t="s">
        <v>89</v>
      </c>
      <c r="C142" s="203"/>
      <c r="D142" s="203"/>
      <c r="E142" s="204"/>
      <c r="F142" s="204"/>
      <c r="G142" s="204"/>
    </row>
    <row r="143" spans="1:7" ht="21.75" customHeight="1" x14ac:dyDescent="0.25">
      <c r="A143" s="112" t="s">
        <v>82</v>
      </c>
      <c r="B143" s="113" t="s">
        <v>57</v>
      </c>
      <c r="C143" s="128">
        <f>SUM(C144)</f>
        <v>10603.24</v>
      </c>
      <c r="D143" s="128">
        <f>SUM(D144)</f>
        <v>0</v>
      </c>
      <c r="E143" s="128">
        <f t="shared" ref="E143:G143" si="55">SUM(E144)</f>
        <v>0</v>
      </c>
      <c r="F143" s="128">
        <f t="shared" si="55"/>
        <v>0</v>
      </c>
      <c r="G143" s="128">
        <f t="shared" si="55"/>
        <v>0</v>
      </c>
    </row>
    <row r="144" spans="1:7" ht="21.75" customHeight="1" x14ac:dyDescent="0.25">
      <c r="A144" s="111" t="s">
        <v>85</v>
      </c>
      <c r="B144" s="119" t="s">
        <v>59</v>
      </c>
      <c r="C144" s="128">
        <v>10603.24</v>
      </c>
      <c r="D144" s="128">
        <v>0</v>
      </c>
      <c r="E144" s="118">
        <v>0</v>
      </c>
      <c r="F144" s="118">
        <v>0</v>
      </c>
      <c r="G144" s="118">
        <v>0</v>
      </c>
    </row>
    <row r="145" spans="1:7" ht="30.75" customHeight="1" x14ac:dyDescent="0.25">
      <c r="A145" s="125" t="s">
        <v>156</v>
      </c>
      <c r="B145" s="126" t="s">
        <v>147</v>
      </c>
      <c r="C145" s="127">
        <f>SUM(C147)</f>
        <v>114655</v>
      </c>
      <c r="D145" s="127">
        <f>SUM(D147)</f>
        <v>2500</v>
      </c>
      <c r="E145" s="127">
        <f t="shared" ref="E145:G145" si="56">SUM(E147)</f>
        <v>0</v>
      </c>
      <c r="F145" s="127">
        <f t="shared" si="56"/>
        <v>0</v>
      </c>
      <c r="G145" s="127">
        <f t="shared" si="56"/>
        <v>0</v>
      </c>
    </row>
    <row r="146" spans="1:7" ht="27" customHeight="1" x14ac:dyDescent="0.25">
      <c r="A146" s="111" t="s">
        <v>90</v>
      </c>
      <c r="B146" s="203" t="s">
        <v>89</v>
      </c>
      <c r="C146" s="203"/>
      <c r="D146" s="203"/>
      <c r="E146" s="204"/>
      <c r="F146" s="204"/>
      <c r="G146" s="204"/>
    </row>
    <row r="147" spans="1:7" x14ac:dyDescent="0.25">
      <c r="A147" s="112" t="s">
        <v>82</v>
      </c>
      <c r="B147" s="113" t="s">
        <v>57</v>
      </c>
      <c r="C147" s="128">
        <f>SUM(C148)</f>
        <v>114655</v>
      </c>
      <c r="D147" s="128">
        <f>SUM(D148)</f>
        <v>2500</v>
      </c>
      <c r="E147" s="128">
        <f t="shared" ref="E147:G147" si="57">SUM(E148)</f>
        <v>0</v>
      </c>
      <c r="F147" s="128">
        <f t="shared" si="57"/>
        <v>0</v>
      </c>
      <c r="G147" s="128">
        <f t="shared" si="57"/>
        <v>0</v>
      </c>
    </row>
    <row r="148" spans="1:7" x14ac:dyDescent="0.25">
      <c r="A148" s="111" t="s">
        <v>85</v>
      </c>
      <c r="B148" s="119" t="s">
        <v>59</v>
      </c>
      <c r="C148" s="128">
        <v>114655</v>
      </c>
      <c r="D148" s="128">
        <v>2500</v>
      </c>
      <c r="E148" s="118">
        <v>0</v>
      </c>
      <c r="F148" s="118">
        <v>0</v>
      </c>
      <c r="G148" s="118">
        <v>0</v>
      </c>
    </row>
    <row r="149" spans="1:7" ht="32.25" customHeight="1" x14ac:dyDescent="0.25">
      <c r="A149" s="125" t="s">
        <v>157</v>
      </c>
      <c r="B149" s="126" t="s">
        <v>158</v>
      </c>
      <c r="C149" s="127">
        <f>SUM(C151)</f>
        <v>69571.100000000006</v>
      </c>
      <c r="D149" s="127">
        <f>SUM(D151)</f>
        <v>0</v>
      </c>
      <c r="E149" s="127">
        <f t="shared" ref="E149:G149" si="58">SUM(E151)</f>
        <v>0</v>
      </c>
      <c r="F149" s="127">
        <f t="shared" si="58"/>
        <v>0</v>
      </c>
      <c r="G149" s="127">
        <f t="shared" si="58"/>
        <v>0</v>
      </c>
    </row>
    <row r="150" spans="1:7" ht="17.25" customHeight="1" x14ac:dyDescent="0.25">
      <c r="A150" s="111" t="s">
        <v>90</v>
      </c>
      <c r="B150" s="203" t="s">
        <v>89</v>
      </c>
      <c r="C150" s="203"/>
      <c r="D150" s="203"/>
      <c r="E150" s="204"/>
      <c r="F150" s="204"/>
      <c r="G150" s="204"/>
    </row>
    <row r="151" spans="1:7" ht="19.5" customHeight="1" x14ac:dyDescent="0.25">
      <c r="A151" s="111" t="s">
        <v>110</v>
      </c>
      <c r="B151" s="69" t="s">
        <v>60</v>
      </c>
      <c r="C151" s="128">
        <f>SUM(C152)</f>
        <v>69571.100000000006</v>
      </c>
      <c r="D151" s="128">
        <f>SUM(D152)</f>
        <v>0</v>
      </c>
      <c r="E151" s="128">
        <f t="shared" ref="E151:G151" si="59">SUM(E152)</f>
        <v>0</v>
      </c>
      <c r="F151" s="128">
        <f t="shared" si="59"/>
        <v>0</v>
      </c>
      <c r="G151" s="128">
        <f t="shared" si="59"/>
        <v>0</v>
      </c>
    </row>
    <row r="152" spans="1:7" ht="28.5" customHeight="1" x14ac:dyDescent="0.25">
      <c r="A152" s="111" t="s">
        <v>159</v>
      </c>
      <c r="B152" s="69" t="s">
        <v>160</v>
      </c>
      <c r="C152" s="128">
        <v>69571.100000000006</v>
      </c>
      <c r="D152" s="128">
        <v>0</v>
      </c>
      <c r="E152" s="118">
        <v>0</v>
      </c>
      <c r="F152" s="118">
        <v>0</v>
      </c>
      <c r="G152" s="118">
        <v>0</v>
      </c>
    </row>
    <row r="153" spans="1:7" x14ac:dyDescent="0.25">
      <c r="A153" s="111"/>
      <c r="B153" s="115"/>
      <c r="C153" s="115"/>
      <c r="D153" s="115"/>
      <c r="E153" s="122"/>
      <c r="F153" s="122"/>
      <c r="G153" s="122"/>
    </row>
    <row r="154" spans="1:7" x14ac:dyDescent="0.25">
      <c r="A154" s="105" t="s">
        <v>137</v>
      </c>
      <c r="B154" s="106" t="s">
        <v>138</v>
      </c>
      <c r="C154" s="107">
        <f t="shared" ref="C154:D154" si="60">C155</f>
        <v>579812.56000000006</v>
      </c>
      <c r="D154" s="107">
        <f t="shared" si="60"/>
        <v>580000</v>
      </c>
      <c r="E154" s="107">
        <f>E155</f>
        <v>1111000</v>
      </c>
      <c r="F154" s="107">
        <f t="shared" ref="F154:G154" si="61">F155</f>
        <v>1111000</v>
      </c>
      <c r="G154" s="107">
        <f t="shared" si="61"/>
        <v>1111000</v>
      </c>
    </row>
    <row r="155" spans="1:7" ht="39" customHeight="1" x14ac:dyDescent="0.25">
      <c r="A155" s="125" t="s">
        <v>139</v>
      </c>
      <c r="B155" s="109" t="s">
        <v>140</v>
      </c>
      <c r="C155" s="110">
        <f t="shared" ref="C155:D155" si="62">SUM(C158)</f>
        <v>579812.56000000006</v>
      </c>
      <c r="D155" s="110">
        <f t="shared" si="62"/>
        <v>580000</v>
      </c>
      <c r="E155" s="110">
        <f>SUM(E158)</f>
        <v>1111000</v>
      </c>
      <c r="F155" s="110">
        <f t="shared" ref="F155:G155" si="63">SUM(F158)</f>
        <v>1111000</v>
      </c>
      <c r="G155" s="110">
        <f t="shared" si="63"/>
        <v>1111000</v>
      </c>
    </row>
    <row r="156" spans="1:7" ht="21.75" customHeight="1" x14ac:dyDescent="0.25">
      <c r="A156" s="111" t="s">
        <v>90</v>
      </c>
      <c r="B156" s="203" t="s">
        <v>89</v>
      </c>
      <c r="C156" s="203"/>
      <c r="D156" s="203"/>
      <c r="E156" s="204"/>
      <c r="F156" s="204"/>
      <c r="G156" s="204"/>
    </row>
    <row r="157" spans="1:7" x14ac:dyDescent="0.25">
      <c r="A157" s="111" t="s">
        <v>142</v>
      </c>
      <c r="B157" s="69" t="s">
        <v>75</v>
      </c>
      <c r="C157" s="118">
        <f>SUM(C158)</f>
        <v>579812.56000000006</v>
      </c>
      <c r="D157" s="118">
        <f t="shared" ref="D157:G157" si="64">SUM(D158)</f>
        <v>580000</v>
      </c>
      <c r="E157" s="118">
        <f t="shared" si="64"/>
        <v>1111000</v>
      </c>
      <c r="F157" s="118">
        <f t="shared" si="64"/>
        <v>1111000</v>
      </c>
      <c r="G157" s="118">
        <f t="shared" si="64"/>
        <v>1111000</v>
      </c>
    </row>
    <row r="158" spans="1:7" ht="20.25" customHeight="1" x14ac:dyDescent="0.25">
      <c r="A158" s="111" t="s">
        <v>141</v>
      </c>
      <c r="B158" s="115" t="s">
        <v>76</v>
      </c>
      <c r="C158" s="116">
        <v>579812.56000000006</v>
      </c>
      <c r="D158" s="116">
        <v>580000</v>
      </c>
      <c r="E158" s="116">
        <v>1111000</v>
      </c>
      <c r="F158" s="116">
        <v>1111000</v>
      </c>
      <c r="G158" s="116">
        <v>1111000</v>
      </c>
    </row>
    <row r="159" spans="1:7" ht="8.25" customHeight="1" x14ac:dyDescent="0.25">
      <c r="A159" s="129"/>
      <c r="B159" s="130"/>
      <c r="C159" s="130"/>
      <c r="D159" s="130"/>
      <c r="E159" s="118"/>
      <c r="F159" s="118"/>
      <c r="G159" s="118"/>
    </row>
    <row r="160" spans="1:7" ht="30" x14ac:dyDescent="0.25">
      <c r="A160" s="105" t="s">
        <v>145</v>
      </c>
      <c r="B160" s="106" t="s">
        <v>162</v>
      </c>
      <c r="C160" s="107">
        <f>SUM(C168+C161+C172)</f>
        <v>7825456.6799999997</v>
      </c>
      <c r="D160" s="107">
        <f>SUM(D168)</f>
        <v>2500</v>
      </c>
      <c r="E160" s="107">
        <f t="shared" ref="E160:G160" si="65">SUM(E168)</f>
        <v>0</v>
      </c>
      <c r="F160" s="107">
        <f t="shared" si="65"/>
        <v>0</v>
      </c>
      <c r="G160" s="107">
        <f t="shared" si="65"/>
        <v>0</v>
      </c>
    </row>
    <row r="161" spans="1:7" ht="30" x14ac:dyDescent="0.25">
      <c r="A161" s="125" t="s">
        <v>163</v>
      </c>
      <c r="B161" s="126" t="s">
        <v>164</v>
      </c>
      <c r="C161" s="127">
        <f>SUM(C166+C163)</f>
        <v>7604591.1899999995</v>
      </c>
      <c r="D161" s="127">
        <f>SUM(D166)</f>
        <v>0</v>
      </c>
      <c r="E161" s="127">
        <f t="shared" ref="E161:G161" si="66">SUM(E166)</f>
        <v>0</v>
      </c>
      <c r="F161" s="127">
        <f t="shared" si="66"/>
        <v>0</v>
      </c>
      <c r="G161" s="127">
        <f t="shared" si="66"/>
        <v>0</v>
      </c>
    </row>
    <row r="162" spans="1:7" ht="21" customHeight="1" x14ac:dyDescent="0.25">
      <c r="A162" s="111" t="s">
        <v>165</v>
      </c>
      <c r="B162" s="203" t="s">
        <v>154</v>
      </c>
      <c r="C162" s="203"/>
      <c r="D162" s="203"/>
      <c r="E162" s="204"/>
      <c r="F162" s="204"/>
      <c r="G162" s="204"/>
    </row>
    <row r="163" spans="1:7" ht="21.75" customHeight="1" x14ac:dyDescent="0.25">
      <c r="A163" s="112" t="s">
        <v>82</v>
      </c>
      <c r="B163" s="113" t="s">
        <v>57</v>
      </c>
      <c r="C163" s="128">
        <f>SUM(C164)</f>
        <v>7471225.4299999997</v>
      </c>
      <c r="D163" s="128">
        <f>SUM(D164)</f>
        <v>0</v>
      </c>
      <c r="E163" s="128">
        <f t="shared" ref="E163:G163" si="67">SUM(E164)</f>
        <v>0</v>
      </c>
      <c r="F163" s="128">
        <f t="shared" si="67"/>
        <v>0</v>
      </c>
      <c r="G163" s="128">
        <f t="shared" si="67"/>
        <v>0</v>
      </c>
    </row>
    <row r="164" spans="1:7" x14ac:dyDescent="0.25">
      <c r="A164" s="111" t="s">
        <v>85</v>
      </c>
      <c r="B164" s="119" t="s">
        <v>59</v>
      </c>
      <c r="C164" s="128">
        <v>7471225.4299999997</v>
      </c>
      <c r="D164" s="128">
        <v>0</v>
      </c>
      <c r="E164" s="128">
        <v>0</v>
      </c>
      <c r="F164" s="128">
        <v>0</v>
      </c>
      <c r="G164" s="128">
        <v>0</v>
      </c>
    </row>
    <row r="165" spans="1:7" x14ac:dyDescent="0.25">
      <c r="A165" s="111" t="s">
        <v>90</v>
      </c>
      <c r="B165" s="203" t="s">
        <v>89</v>
      </c>
      <c r="C165" s="203"/>
      <c r="D165" s="203"/>
      <c r="E165" s="204"/>
      <c r="F165" s="204"/>
      <c r="G165" s="204"/>
    </row>
    <row r="166" spans="1:7" ht="20.25" customHeight="1" x14ac:dyDescent="0.25">
      <c r="A166" s="112" t="s">
        <v>82</v>
      </c>
      <c r="B166" s="113" t="s">
        <v>57</v>
      </c>
      <c r="C166" s="128">
        <f>SUM(C167)</f>
        <v>133365.76000000001</v>
      </c>
      <c r="D166" s="128">
        <f>SUM(D167)</f>
        <v>0</v>
      </c>
      <c r="E166" s="128">
        <f t="shared" ref="E166:G166" si="68">SUM(E167)</f>
        <v>0</v>
      </c>
      <c r="F166" s="128">
        <f t="shared" si="68"/>
        <v>0</v>
      </c>
      <c r="G166" s="128">
        <f t="shared" si="68"/>
        <v>0</v>
      </c>
    </row>
    <row r="167" spans="1:7" ht="22.5" customHeight="1" x14ac:dyDescent="0.25">
      <c r="A167" s="111" t="s">
        <v>85</v>
      </c>
      <c r="B167" s="119" t="s">
        <v>59</v>
      </c>
      <c r="C167" s="128">
        <v>133365.76000000001</v>
      </c>
      <c r="D167" s="128">
        <v>0</v>
      </c>
      <c r="E167" s="128">
        <v>0</v>
      </c>
      <c r="F167" s="128">
        <v>0</v>
      </c>
      <c r="G167" s="128">
        <v>0</v>
      </c>
    </row>
    <row r="168" spans="1:7" ht="30" x14ac:dyDescent="0.25">
      <c r="A168" s="125" t="s">
        <v>146</v>
      </c>
      <c r="B168" s="126" t="s">
        <v>147</v>
      </c>
      <c r="C168" s="127">
        <f>SUM(C170)</f>
        <v>74375.5</v>
      </c>
      <c r="D168" s="127">
        <f>SUM(D170)</f>
        <v>2500</v>
      </c>
      <c r="E168" s="127">
        <f t="shared" ref="E168:G168" si="69">SUM(E170)</f>
        <v>0</v>
      </c>
      <c r="F168" s="127">
        <f t="shared" si="69"/>
        <v>0</v>
      </c>
      <c r="G168" s="127">
        <f t="shared" si="69"/>
        <v>0</v>
      </c>
    </row>
    <row r="169" spans="1:7" x14ac:dyDescent="0.25">
      <c r="A169" s="111" t="s">
        <v>90</v>
      </c>
      <c r="B169" s="203" t="s">
        <v>89</v>
      </c>
      <c r="C169" s="203"/>
      <c r="D169" s="203"/>
      <c r="E169" s="204"/>
      <c r="F169" s="204"/>
      <c r="G169" s="204"/>
    </row>
    <row r="170" spans="1:7" x14ac:dyDescent="0.25">
      <c r="A170" s="112" t="s">
        <v>82</v>
      </c>
      <c r="B170" s="113" t="s">
        <v>57</v>
      </c>
      <c r="C170" s="128">
        <f>SUM(C171)</f>
        <v>74375.5</v>
      </c>
      <c r="D170" s="128">
        <f>SUM(D171)</f>
        <v>2500</v>
      </c>
      <c r="E170" s="128">
        <f t="shared" ref="E170:G170" si="70">SUM(E171)</f>
        <v>0</v>
      </c>
      <c r="F170" s="128">
        <f t="shared" si="70"/>
        <v>0</v>
      </c>
      <c r="G170" s="128">
        <f t="shared" si="70"/>
        <v>0</v>
      </c>
    </row>
    <row r="171" spans="1:7" ht="31.5" customHeight="1" x14ac:dyDescent="0.25">
      <c r="A171" s="111" t="s">
        <v>85</v>
      </c>
      <c r="B171" s="119" t="s">
        <v>59</v>
      </c>
      <c r="C171" s="128">
        <v>74375.5</v>
      </c>
      <c r="D171" s="128">
        <v>2500</v>
      </c>
      <c r="E171" s="128">
        <v>0</v>
      </c>
      <c r="F171" s="128">
        <v>0</v>
      </c>
      <c r="G171" s="128">
        <v>0</v>
      </c>
    </row>
    <row r="172" spans="1:7" ht="30" x14ac:dyDescent="0.25">
      <c r="A172" s="125" t="s">
        <v>155</v>
      </c>
      <c r="B172" s="126" t="s">
        <v>166</v>
      </c>
      <c r="C172" s="127">
        <f>SUM(C174)</f>
        <v>146489.99</v>
      </c>
      <c r="D172" s="127">
        <f>SUM(D174)</f>
        <v>0</v>
      </c>
      <c r="E172" s="127">
        <f t="shared" ref="E172:G172" si="71">SUM(E174)</f>
        <v>0</v>
      </c>
      <c r="F172" s="127">
        <f t="shared" si="71"/>
        <v>0</v>
      </c>
      <c r="G172" s="127">
        <f t="shared" si="71"/>
        <v>0</v>
      </c>
    </row>
    <row r="173" spans="1:7" x14ac:dyDescent="0.25">
      <c r="A173" s="111" t="s">
        <v>90</v>
      </c>
      <c r="B173" s="203" t="s">
        <v>89</v>
      </c>
      <c r="C173" s="203"/>
      <c r="D173" s="203"/>
      <c r="E173" s="204"/>
      <c r="F173" s="204"/>
      <c r="G173" s="204"/>
    </row>
    <row r="174" spans="1:7" x14ac:dyDescent="0.25">
      <c r="A174" s="111" t="s">
        <v>110</v>
      </c>
      <c r="B174" s="69" t="s">
        <v>60</v>
      </c>
      <c r="C174" s="128">
        <f>SUM(C175)</f>
        <v>146489.99</v>
      </c>
      <c r="D174" s="128">
        <f>SUM(D175)</f>
        <v>0</v>
      </c>
      <c r="E174" s="128">
        <f t="shared" ref="E174:G174" si="72">SUM(E175)</f>
        <v>0</v>
      </c>
      <c r="F174" s="128">
        <f t="shared" si="72"/>
        <v>0</v>
      </c>
      <c r="G174" s="128">
        <f t="shared" si="72"/>
        <v>0</v>
      </c>
    </row>
    <row r="175" spans="1:7" x14ac:dyDescent="0.25">
      <c r="A175" s="111" t="s">
        <v>159</v>
      </c>
      <c r="B175" s="69" t="s">
        <v>160</v>
      </c>
      <c r="C175" s="128">
        <v>146489.99</v>
      </c>
      <c r="D175" s="128">
        <v>0</v>
      </c>
      <c r="E175" s="128">
        <v>0</v>
      </c>
      <c r="F175" s="128">
        <v>0</v>
      </c>
      <c r="G175" s="128">
        <v>0</v>
      </c>
    </row>
    <row r="176" spans="1:7" x14ac:dyDescent="0.25">
      <c r="A176" s="129"/>
      <c r="B176" s="130"/>
      <c r="C176" s="128"/>
      <c r="D176" s="128"/>
      <c r="E176" s="116"/>
      <c r="F176" s="122"/>
      <c r="G176" s="122"/>
    </row>
    <row r="177" spans="1:7" x14ac:dyDescent="0.25">
      <c r="A177" s="131"/>
      <c r="B177" s="132"/>
      <c r="C177" s="132"/>
      <c r="D177" s="132"/>
      <c r="E177" s="133"/>
      <c r="F177" s="134"/>
      <c r="G177" s="134"/>
    </row>
    <row r="178" spans="1:7" x14ac:dyDescent="0.25">
      <c r="A178" s="215" t="s">
        <v>169</v>
      </c>
      <c r="B178" s="198"/>
      <c r="C178" s="198"/>
      <c r="D178" s="198"/>
      <c r="E178" s="198"/>
      <c r="F178" s="198"/>
      <c r="G178" s="198"/>
    </row>
    <row r="179" spans="1:7" ht="29.25" customHeight="1" x14ac:dyDescent="0.25">
      <c r="A179" s="216"/>
      <c r="B179" s="217"/>
      <c r="C179" s="217"/>
      <c r="D179" s="217"/>
      <c r="E179" s="217"/>
      <c r="F179" s="217"/>
      <c r="G179" s="217"/>
    </row>
    <row r="180" spans="1:7" x14ac:dyDescent="0.25">
      <c r="A180" s="131"/>
      <c r="B180" s="135"/>
      <c r="C180" s="135"/>
      <c r="D180" s="135"/>
      <c r="E180" s="136"/>
      <c r="F180" s="206" t="s">
        <v>13</v>
      </c>
      <c r="G180" s="206"/>
    </row>
    <row r="181" spans="1:7" x14ac:dyDescent="0.25">
      <c r="A181" s="215" t="s">
        <v>171</v>
      </c>
      <c r="B181" s="198"/>
      <c r="C181" s="136"/>
      <c r="D181" s="136"/>
      <c r="E181" s="137"/>
      <c r="F181" s="205" t="s">
        <v>14</v>
      </c>
      <c r="G181" s="206"/>
    </row>
    <row r="182" spans="1:7" x14ac:dyDescent="0.25">
      <c r="A182" s="215" t="s">
        <v>176</v>
      </c>
      <c r="B182" s="198"/>
      <c r="C182" s="136"/>
      <c r="D182" s="136"/>
      <c r="E182" s="136"/>
      <c r="F182" s="205" t="s">
        <v>15</v>
      </c>
      <c r="G182" s="206"/>
    </row>
    <row r="183" spans="1:7" x14ac:dyDescent="0.25">
      <c r="A183" s="215" t="s">
        <v>181</v>
      </c>
      <c r="B183" s="198"/>
      <c r="C183" s="136"/>
      <c r="D183" s="136"/>
      <c r="E183" s="136"/>
      <c r="F183" s="205" t="s">
        <v>177</v>
      </c>
      <c r="G183" s="205"/>
    </row>
    <row r="184" spans="1:7" x14ac:dyDescent="0.25">
      <c r="B184" s="31"/>
      <c r="C184" s="41"/>
      <c r="D184" s="41"/>
      <c r="E184" s="31"/>
      <c r="F184" s="213"/>
      <c r="G184" s="213"/>
    </row>
    <row r="185" spans="1:7" x14ac:dyDescent="0.25">
      <c r="B185" s="31"/>
      <c r="C185" s="41"/>
      <c r="D185" s="41"/>
      <c r="E185" s="31"/>
      <c r="F185" s="213"/>
      <c r="G185" s="213"/>
    </row>
    <row r="186" spans="1:7" x14ac:dyDescent="0.25">
      <c r="B186" s="31"/>
      <c r="C186" s="41"/>
      <c r="D186" s="41"/>
      <c r="E186" s="31"/>
      <c r="F186" s="213"/>
      <c r="G186" s="213"/>
    </row>
    <row r="187" spans="1:7" x14ac:dyDescent="0.25">
      <c r="B187" s="31" t="s">
        <v>17</v>
      </c>
      <c r="C187" s="41"/>
      <c r="D187" s="41"/>
      <c r="E187" s="31"/>
      <c r="F187" s="213"/>
      <c r="G187" s="213"/>
    </row>
  </sheetData>
  <mergeCells count="55">
    <mergeCell ref="F180:G180"/>
    <mergeCell ref="F182:G182"/>
    <mergeCell ref="B28:G28"/>
    <mergeCell ref="B18:G18"/>
    <mergeCell ref="A183:B183"/>
    <mergeCell ref="B99:G99"/>
    <mergeCell ref="A178:G178"/>
    <mergeCell ref="A179:G179"/>
    <mergeCell ref="A181:B181"/>
    <mergeCell ref="A182:B182"/>
    <mergeCell ref="B156:G156"/>
    <mergeCell ref="B112:G112"/>
    <mergeCell ref="B116:G116"/>
    <mergeCell ref="B123:G123"/>
    <mergeCell ref="B102:G102"/>
    <mergeCell ref="B139:G139"/>
    <mergeCell ref="B119:G119"/>
    <mergeCell ref="B126:G126"/>
    <mergeCell ref="B169:G169"/>
    <mergeCell ref="B150:G150"/>
    <mergeCell ref="B165:G165"/>
    <mergeCell ref="B162:G162"/>
    <mergeCell ref="B129:G129"/>
    <mergeCell ref="B46:G46"/>
    <mergeCell ref="F187:G187"/>
    <mergeCell ref="F183:G183"/>
    <mergeCell ref="F184:G184"/>
    <mergeCell ref="F185:G185"/>
    <mergeCell ref="F186:G186"/>
    <mergeCell ref="B72:G72"/>
    <mergeCell ref="B173:G173"/>
    <mergeCell ref="B79:G79"/>
    <mergeCell ref="B142:G142"/>
    <mergeCell ref="B146:G146"/>
    <mergeCell ref="B76:G76"/>
    <mergeCell ref="B82:G82"/>
    <mergeCell ref="B96:G96"/>
    <mergeCell ref="B89:G89"/>
    <mergeCell ref="B92:G92"/>
    <mergeCell ref="A1:G1"/>
    <mergeCell ref="A2:G3"/>
    <mergeCell ref="B35:G35"/>
    <mergeCell ref="F181:G181"/>
    <mergeCell ref="B10:G10"/>
    <mergeCell ref="B25:G25"/>
    <mergeCell ref="B31:G31"/>
    <mergeCell ref="B69:G69"/>
    <mergeCell ref="B66:G66"/>
    <mergeCell ref="B63:G63"/>
    <mergeCell ref="B57:G57"/>
    <mergeCell ref="B54:G54"/>
    <mergeCell ref="B42:G42"/>
    <mergeCell ref="B39:G39"/>
    <mergeCell ref="B50:G50"/>
    <mergeCell ref="B133:G133"/>
  </mergeCells>
  <pageMargins left="0.39370078740157483" right="0.11811023622047245" top="0.74803149606299213" bottom="0.74803149606299213" header="0.31496062992125984" footer="0.31496062992125984"/>
  <pageSetup paperSize="9" scale="80" firstPageNumber="4" fitToHeight="0" orientation="landscape" useFirstPageNumber="1" r:id="rId1"/>
  <headerFooter>
    <oddFooter>&amp;C&amp;P</oddFooter>
  </headerFooter>
  <rowBreaks count="6" manualBreakCount="6">
    <brk id="23" max="6" man="1"/>
    <brk id="52" max="6" man="1"/>
    <brk id="84" max="6" man="1"/>
    <brk id="104" max="6" man="1"/>
    <brk id="131" max="6" man="1"/>
    <brk id="1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Početna stranica</vt:lpstr>
      <vt:lpstr>SAŽETAK </vt:lpstr>
      <vt:lpstr>RAČUN PRIHODA I RASHODA</vt:lpstr>
      <vt:lpstr>RAČUN FINANIRANJA</vt:lpstr>
      <vt:lpstr>POSEBNI DIO</vt:lpstr>
      <vt:lpstr>'Početna stranica'!Podrucje_ispisa</vt:lpstr>
      <vt:lpstr>'POSEBNI DIO'!Podrucje_ispisa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PRORAČUNA - PROJEKCIJE</dc:title>
  <dc:creator>Tina Prašnički</dc:creator>
  <cp:lastModifiedBy>Martina Bistrović</cp:lastModifiedBy>
  <cp:lastPrinted>2024-12-09T07:42:43Z</cp:lastPrinted>
  <dcterms:created xsi:type="dcterms:W3CDTF">2016-11-14T07:19:56Z</dcterms:created>
  <dcterms:modified xsi:type="dcterms:W3CDTF">2024-12-09T07:46:35Z</dcterms:modified>
</cp:coreProperties>
</file>